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 de Cálculo de Multa" sheetId="1" r:id="rId1"/>
    <sheet name="Selic" sheetId="2" r:id="rId2"/>
  </sheets>
  <definedNames>
    <definedName name="_xlnm.Print_Area" localSheetId="0">'Planilha de Cálculo de Multa'!$A$1:$D$33</definedName>
  </definedNames>
  <calcPr fullCalcOnLoad="1"/>
</workbook>
</file>

<file path=xl/sharedStrings.xml><?xml version="1.0" encoding="utf-8"?>
<sst xmlns="http://schemas.openxmlformats.org/spreadsheetml/2006/main" count="67" uniqueCount="48">
  <si>
    <t>PLANILHA DE CÁLCULO  DE  MULTA</t>
  </si>
  <si>
    <r>
      <rPr>
        <sz val="10.5"/>
        <color indexed="54"/>
        <rFont val="Arial"/>
        <family val="2"/>
      </rPr>
      <t xml:space="preserve">ATENÇÃO: INSERIR INFORMAÇÕES NOS CAMPOS DESTACADOS PELA </t>
    </r>
    <r>
      <rPr>
        <b/>
        <sz val="10.5"/>
        <color indexed="54"/>
        <rFont val="Arial"/>
        <family val="2"/>
      </rPr>
      <t>COR CINZA</t>
    </r>
  </si>
  <si>
    <t>Julho de 2019</t>
  </si>
  <si>
    <t>Infrator</t>
  </si>
  <si>
    <t>Processo</t>
  </si>
  <si>
    <t>Motivo</t>
  </si>
  <si>
    <t xml:space="preserve">                                                    1 - RECEITA BRUTA</t>
  </si>
  <si>
    <t>Porte =&gt;</t>
  </si>
  <si>
    <t>2 - PORTE DA EMPRESA (PE)</t>
  </si>
  <si>
    <t>a</t>
  </si>
  <si>
    <t>Micro Empresa</t>
  </si>
  <si>
    <t>b</t>
  </si>
  <si>
    <t>Pequena Empresa</t>
  </si>
  <si>
    <t>c</t>
  </si>
  <si>
    <t xml:space="preserve">Médio Porte </t>
  </si>
  <si>
    <t>d</t>
  </si>
  <si>
    <t xml:space="preserve">Grande Porte </t>
  </si>
  <si>
    <t>3 - NATUREZA DA INFRAÇÃO</t>
  </si>
  <si>
    <t>Grupo I</t>
  </si>
  <si>
    <t>Grupo II</t>
  </si>
  <si>
    <t>Grupo III</t>
  </si>
  <si>
    <t>Grupo IV</t>
  </si>
  <si>
    <t>4 - VANTAGEM</t>
  </si>
  <si>
    <t>Vantagem não apurada ou não auferida</t>
  </si>
  <si>
    <t>Vantagem apurada</t>
  </si>
  <si>
    <r>
      <rPr>
        <b/>
        <sz val="10"/>
        <rFont val="Arial"/>
        <family val="2"/>
      </rPr>
      <t>Multa Base</t>
    </r>
    <r>
      <rPr>
        <sz val="10"/>
        <rFont val="Arial"/>
        <family val="2"/>
      </rPr>
      <t xml:space="preserve"> = PE + (REC BRUTA / 12 x 0,01) x (NAT) x (VAN)</t>
    </r>
  </si>
  <si>
    <r>
      <rPr>
        <b/>
        <sz val="10"/>
        <rFont val="Arial"/>
        <family val="2"/>
      </rPr>
      <t>Multa Mínima</t>
    </r>
    <r>
      <rPr>
        <sz val="10"/>
        <rFont val="Arial"/>
        <family val="2"/>
      </rPr>
      <t xml:space="preserve"> = Multa base reduzida em 50%</t>
    </r>
  </si>
  <si>
    <r>
      <rPr>
        <b/>
        <sz val="10"/>
        <rFont val="Arial"/>
        <family val="2"/>
      </rPr>
      <t>Multa Máxima</t>
    </r>
    <r>
      <rPr>
        <sz val="10"/>
        <rFont val="Arial"/>
        <family val="2"/>
      </rPr>
      <t xml:space="preserve"> = Multa base aumentada em 50%</t>
    </r>
  </si>
  <si>
    <t>Valor da UFIR em 31/10/2000</t>
  </si>
  <si>
    <t>Taxa de juros SELIC acumulada de 01/11/2000 a 30/06/2019</t>
  </si>
  <si>
    <t>Valor da UFIR com juros até 30/06/2019</t>
  </si>
  <si>
    <t>Multa mínima correspondente a 200 UFIRs</t>
  </si>
  <si>
    <t>Multa máxima correspondente a 3.000.000 UFIRs</t>
  </si>
  <si>
    <t>SELIC - MENSAL</t>
  </si>
  <si>
    <t>Mês/    Ano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</si>
  <si>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</si>
  <si>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</si>
  <si>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</si>
  <si>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</si>
  <si>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</si>
  <si>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</si>
  <si>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</si>
  <si>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</si>
  <si>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</si>
  <si>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</si>
  <si>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</si>
  <si>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</si>
  <si>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SELIC - ACUMULADA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</si>
</sst>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MM/YY"/>
    <numFmt numFmtId="166" formatCode="#,##0.00\ ;&quot; (&quot;#,##0.00\);&quot; -&quot;#\ ;@\ "/>
    <numFmt numFmtId="167" formatCode="&quot;R$ &quot;#,##0.00"/>
    <numFmt numFmtId="168" formatCode="0.00%"/>
    <numFmt numFmtId="169" formatCode="0%"/>
    <numFmt numFmtId="170" formatCode="#,##0.0000\ ;&quot; (&quot;#,##0.0000\);&quot; -&quot;#\ ;@\ "/>
    <numFmt numFmtId="171" formatCode="0.00"/>
  </numFmts>
  <fonts count="13">
    <font>
      <sz val="10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4"/>
      <name val="Arial"/>
      <family val="2"/>
    </font>
    <font>
      <sz val="10.5"/>
      <color indexed="54"/>
      <name val="Arial"/>
      <family val="2"/>
    </font>
    <font>
      <b/>
      <sz val="10.5"/>
      <color indexed="54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9" fontId="0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1" xfId="0" applyFont="1" applyFill="1" applyBorder="1" applyAlignment="1" applyProtection="1">
      <alignment horizontal="center" vertical="center"/>
      <protection/>
    </xf>
    <xf numFmtId="164" fontId="1" fillId="0" borderId="2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center"/>
      <protection/>
    </xf>
    <xf numFmtId="164" fontId="3" fillId="0" borderId="0" xfId="0" applyFont="1" applyFill="1" applyAlignment="1" applyProtection="1">
      <alignment/>
      <protection/>
    </xf>
    <xf numFmtId="164" fontId="4" fillId="0" borderId="3" xfId="0" applyFont="1" applyFill="1" applyBorder="1" applyAlignment="1" applyProtection="1">
      <alignment/>
      <protection/>
    </xf>
    <xf numFmtId="164" fontId="4" fillId="0" borderId="0" xfId="0" applyFont="1" applyFill="1" applyBorder="1" applyAlignment="1" applyProtection="1">
      <alignment/>
      <protection/>
    </xf>
    <xf numFmtId="164" fontId="5" fillId="0" borderId="0" xfId="0" applyFont="1" applyFill="1" applyBorder="1" applyAlignment="1" applyProtection="1">
      <alignment/>
      <protection/>
    </xf>
    <xf numFmtId="164" fontId="5" fillId="0" borderId="0" xfId="0" applyFont="1" applyFill="1" applyAlignment="1" applyProtection="1">
      <alignment/>
      <protection/>
    </xf>
    <xf numFmtId="164" fontId="6" fillId="0" borderId="0" xfId="0" applyFont="1" applyFill="1" applyBorder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4" fillId="0" borderId="3" xfId="0" applyFont="1" applyFill="1" applyBorder="1" applyAlignment="1" applyProtection="1">
      <alignment vertical="top"/>
      <protection/>
    </xf>
    <xf numFmtId="164" fontId="4" fillId="0" borderId="0" xfId="0" applyFont="1" applyFill="1" applyBorder="1" applyAlignment="1" applyProtection="1">
      <alignment/>
      <protection/>
    </xf>
    <xf numFmtId="164" fontId="7" fillId="0" borderId="4" xfId="0" applyFont="1" applyBorder="1" applyAlignment="1">
      <alignment horizontal="center"/>
    </xf>
    <xf numFmtId="164" fontId="8" fillId="0" borderId="4" xfId="0" applyFont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center"/>
    </xf>
    <xf numFmtId="164" fontId="11" fillId="0" borderId="4" xfId="0" applyFont="1" applyBorder="1" applyAlignment="1">
      <alignment horizontal="center" vertical="center"/>
    </xf>
    <xf numFmtId="164" fontId="3" fillId="0" borderId="4" xfId="0" applyFont="1" applyBorder="1" applyAlignment="1" applyProtection="1">
      <alignment horizontal="center" vertical="center"/>
      <protection locked="0"/>
    </xf>
    <xf numFmtId="164" fontId="11" fillId="0" borderId="5" xfId="0" applyFont="1" applyBorder="1" applyAlignment="1">
      <alignment horizontal="center" vertical="center"/>
    </xf>
    <xf numFmtId="164" fontId="3" fillId="0" borderId="5" xfId="0" applyFont="1" applyBorder="1" applyAlignment="1" applyProtection="1">
      <alignment horizontal="center" vertical="center"/>
      <protection locked="0"/>
    </xf>
    <xf numFmtId="164" fontId="11" fillId="0" borderId="4" xfId="0" applyFont="1" applyBorder="1" applyAlignment="1">
      <alignment vertical="center"/>
    </xf>
    <xf numFmtId="167" fontId="11" fillId="3" borderId="4" xfId="15" applyNumberFormat="1" applyFont="1" applyFill="1" applyBorder="1" applyAlignment="1" applyProtection="1">
      <alignment horizontal="center" vertical="center"/>
      <protection locked="0"/>
    </xf>
    <xf numFmtId="164" fontId="0" fillId="0" borderId="4" xfId="0" applyFont="1" applyBorder="1" applyAlignment="1">
      <alignment horizontal="center" vertical="center"/>
    </xf>
    <xf numFmtId="164" fontId="0" fillId="0" borderId="6" xfId="0" applyBorder="1" applyAlignment="1">
      <alignment horizontal="center" vertical="center"/>
    </xf>
    <xf numFmtId="167" fontId="0" fillId="0" borderId="4" xfId="0" applyNumberFormat="1" applyBorder="1" applyAlignment="1">
      <alignment horizontal="center" vertical="center"/>
    </xf>
    <xf numFmtId="164" fontId="7" fillId="3" borderId="4" xfId="0" applyFont="1" applyFill="1" applyBorder="1" applyAlignment="1" applyProtection="1">
      <alignment horizontal="center" vertical="center"/>
      <protection locked="0"/>
    </xf>
    <xf numFmtId="164" fontId="11" fillId="0" borderId="4" xfId="0" applyFont="1" applyBorder="1" applyAlignment="1">
      <alignment horizontal="left" vertical="center"/>
    </xf>
    <xf numFmtId="167" fontId="11" fillId="0" borderId="4" xfId="0" applyNumberFormat="1" applyFont="1" applyBorder="1" applyAlignment="1">
      <alignment horizontal="center" vertical="center"/>
    </xf>
    <xf numFmtId="164" fontId="0" fillId="0" borderId="7" xfId="0" applyFont="1" applyBorder="1" applyAlignment="1">
      <alignment horizontal="left" vertical="center"/>
    </xf>
    <xf numFmtId="164" fontId="0" fillId="0" borderId="7" xfId="0" applyBorder="1" applyAlignment="1">
      <alignment horizontal="center" vertical="center"/>
    </xf>
    <xf numFmtId="164" fontId="0" fillId="0" borderId="4" xfId="0" applyFont="1" applyBorder="1" applyAlignment="1" applyProtection="1">
      <alignment horizontal="left" vertical="center"/>
      <protection locked="0"/>
    </xf>
    <xf numFmtId="168" fontId="12" fillId="0" borderId="4" xfId="0" applyNumberFormat="1" applyFont="1" applyBorder="1" applyAlignment="1">
      <alignment horizontal="center" vertical="center"/>
    </xf>
    <xf numFmtId="168" fontId="0" fillId="0" borderId="5" xfId="19" applyNumberFormat="1" applyFont="1" applyFill="1" applyBorder="1" applyAlignment="1" applyProtection="1">
      <alignment horizontal="left" vertical="center"/>
      <protection locked="0"/>
    </xf>
    <xf numFmtId="170" fontId="0" fillId="0" borderId="5" xfId="15" applyNumberFormat="1" applyFont="1" applyFill="1" applyBorder="1" applyAlignment="1" applyProtection="1">
      <alignment horizontal="center" vertical="center"/>
      <protection/>
    </xf>
    <xf numFmtId="168" fontId="11" fillId="0" borderId="4" xfId="19" applyNumberFormat="1" applyFont="1" applyFill="1" applyBorder="1" applyAlignment="1" applyProtection="1">
      <alignment horizontal="left" vertical="center"/>
      <protection/>
    </xf>
    <xf numFmtId="167" fontId="11" fillId="0" borderId="4" xfId="15" applyNumberFormat="1" applyFont="1" applyFill="1" applyBorder="1" applyAlignment="1" applyProtection="1">
      <alignment horizontal="center" vertical="center"/>
      <protection/>
    </xf>
    <xf numFmtId="164" fontId="5" fillId="0" borderId="0" xfId="0" applyFont="1" applyFill="1" applyBorder="1" applyAlignment="1">
      <alignment horizontal="center"/>
    </xf>
    <xf numFmtId="171" fontId="5" fillId="0" borderId="0" xfId="0" applyNumberFormat="1" applyFont="1" applyFill="1" applyBorder="1" applyAlignment="1">
      <alignment/>
    </xf>
    <xf numFmtId="164" fontId="5" fillId="0" borderId="0" xfId="0" applyFont="1" applyFill="1" applyBorder="1" applyAlignment="1">
      <alignment/>
    </xf>
    <xf numFmtId="164" fontId="4" fillId="0" borderId="0" xfId="0" applyFont="1" applyFill="1" applyBorder="1" applyAlignment="1">
      <alignment horizontal="center"/>
    </xf>
    <xf numFmtId="164" fontId="4" fillId="0" borderId="4" xfId="0" applyFont="1" applyFill="1" applyBorder="1" applyAlignment="1">
      <alignment horizontal="center" vertical="center" wrapText="1"/>
    </xf>
    <xf numFmtId="171" fontId="5" fillId="0" borderId="4" xfId="0" applyNumberFormat="1" applyFont="1" applyFill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 vertical="center" wrapText="1"/>
    </xf>
    <xf numFmtId="171" fontId="5" fillId="0" borderId="4" xfId="0" applyNumberFormat="1" applyFont="1" applyFill="1" applyBorder="1" applyAlignment="1">
      <alignment horizontal="center" wrapText="1"/>
    </xf>
    <xf numFmtId="164" fontId="5" fillId="0" borderId="0" xfId="0" applyFont="1" applyFill="1" applyBorder="1" applyAlignment="1">
      <alignment wrapText="1"/>
    </xf>
    <xf numFmtId="171" fontId="5" fillId="0" borderId="4" xfId="0" applyNumberFormat="1" applyFont="1" applyFill="1" applyBorder="1" applyAlignment="1" applyProtection="1">
      <alignment horizontal="center"/>
      <protection locked="0"/>
    </xf>
    <xf numFmtId="164" fontId="4" fillId="0" borderId="0" xfId="0" applyFont="1" applyFill="1" applyBorder="1" applyAlignment="1">
      <alignment horizontal="center" vertical="center" wrapText="1"/>
    </xf>
    <xf numFmtId="171" fontId="5" fillId="4" borderId="4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9525</xdr:colOff>
      <xdr:row>3</xdr:row>
      <xdr:rowOff>257175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626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showGridLines="0" tabSelected="1" zoomScale="90" zoomScaleNormal="90" workbookViewId="0" topLeftCell="A1">
      <selection activeCell="D11" sqref="D11"/>
    </sheetView>
  </sheetViews>
  <sheetFormatPr defaultColWidth="8.00390625" defaultRowHeight="12.75"/>
  <cols>
    <col min="1" max="1" width="11.8515625" style="1" customWidth="1"/>
    <col min="2" max="2" width="38.00390625" style="0" customWidth="1"/>
    <col min="3" max="3" width="12.140625" style="0" customWidth="1"/>
    <col min="4" max="4" width="21.28125" style="0" customWidth="1"/>
    <col min="5" max="5" width="11.00390625" style="0" customWidth="1"/>
    <col min="6" max="16384" width="8.8515625" style="0" customWidth="1"/>
  </cols>
  <sheetData>
    <row r="1" spans="1:29" s="6" customFormat="1" ht="21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5"/>
      <c r="AC1" s="5"/>
    </row>
    <row r="2" spans="1:29" s="10" customFormat="1" ht="12.7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9"/>
      <c r="AB2" s="9"/>
      <c r="AC2" s="9"/>
    </row>
    <row r="3" spans="1:29" s="12" customFormat="1" ht="1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1"/>
      <c r="AB3" s="11"/>
      <c r="AC3" s="11"/>
    </row>
    <row r="4" spans="1:29" s="10" customFormat="1" ht="21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9"/>
      <c r="AB4" s="9"/>
      <c r="AC4" s="9"/>
    </row>
    <row r="5" spans="1:4" ht="18">
      <c r="A5" s="15" t="s">
        <v>0</v>
      </c>
      <c r="B5" s="15"/>
      <c r="C5" s="15"/>
      <c r="D5" s="15"/>
    </row>
    <row r="6" spans="1:4" ht="12.75" customHeight="1">
      <c r="A6" s="16" t="s">
        <v>1</v>
      </c>
      <c r="B6" s="16"/>
      <c r="C6" s="16"/>
      <c r="D6" s="16"/>
    </row>
    <row r="7" spans="1:4" ht="19.5" customHeight="1">
      <c r="A7" s="17" t="s">
        <v>2</v>
      </c>
      <c r="B7" s="17"/>
      <c r="C7" s="17"/>
      <c r="D7" s="17"/>
    </row>
    <row r="8" spans="1:4" ht="15.75" customHeight="1">
      <c r="A8" s="18" t="s">
        <v>3</v>
      </c>
      <c r="B8" s="19"/>
      <c r="C8" s="19"/>
      <c r="D8" s="19"/>
    </row>
    <row r="9" spans="1:4" ht="15.75" customHeight="1">
      <c r="A9" s="18" t="s">
        <v>4</v>
      </c>
      <c r="B9" s="19"/>
      <c r="C9" s="19"/>
      <c r="D9" s="19"/>
    </row>
    <row r="10" spans="1:4" ht="15" customHeight="1">
      <c r="A10" s="20" t="s">
        <v>5</v>
      </c>
      <c r="B10" s="21"/>
      <c r="C10" s="21"/>
      <c r="D10" s="21"/>
    </row>
    <row r="11" spans="1:4" ht="12.75">
      <c r="A11" s="22" t="s">
        <v>6</v>
      </c>
      <c r="B11" s="22"/>
      <c r="C11" s="22"/>
      <c r="D11" s="23"/>
    </row>
    <row r="12" spans="1:4" ht="27.75" customHeight="1">
      <c r="A12" s="24" t="s">
        <v>7</v>
      </c>
      <c r="B12" s="25">
        <f>IF(D12=0," ",IF(D12&lt;=20000,"Micro Empresa",IF(D12&lt;=200000,"Pequena Empresa",IF(D12&lt;=1000000,"Médio Porte","Grande Porte"))))</f>
        <v>0</v>
      </c>
      <c r="C12" s="24">
        <v>12</v>
      </c>
      <c r="D12" s="26">
        <f>D11/C12</f>
        <v>0</v>
      </c>
    </row>
    <row r="13" spans="1:4" ht="12.75">
      <c r="A13" s="18" t="s">
        <v>8</v>
      </c>
      <c r="B13" s="18"/>
      <c r="C13" s="18"/>
      <c r="D13" s="18"/>
    </row>
    <row r="14" spans="1:4" ht="12.75">
      <c r="A14" s="24" t="s">
        <v>9</v>
      </c>
      <c r="B14" s="24" t="s">
        <v>10</v>
      </c>
      <c r="C14" s="24">
        <v>220</v>
      </c>
      <c r="D14" s="26">
        <f>IF(B12="Micro Empresa",220,0)</f>
        <v>0</v>
      </c>
    </row>
    <row r="15" spans="1:4" ht="12.75">
      <c r="A15" s="24" t="s">
        <v>11</v>
      </c>
      <c r="B15" s="24" t="s">
        <v>12</v>
      </c>
      <c r="C15" s="24">
        <v>440</v>
      </c>
      <c r="D15" s="26">
        <f>IF(B12="Pequena Empresa",440,0)</f>
        <v>0</v>
      </c>
    </row>
    <row r="16" spans="1:4" ht="12.75">
      <c r="A16" s="24" t="s">
        <v>13</v>
      </c>
      <c r="B16" s="24" t="s">
        <v>14</v>
      </c>
      <c r="C16" s="24">
        <v>1000</v>
      </c>
      <c r="D16" s="26">
        <f>IF(B12="Médio Porte",1000,0)</f>
        <v>0</v>
      </c>
    </row>
    <row r="17" spans="1:4" ht="27.75" customHeight="1">
      <c r="A17" s="24" t="s">
        <v>15</v>
      </c>
      <c r="B17" s="24" t="s">
        <v>16</v>
      </c>
      <c r="C17" s="24">
        <v>5000</v>
      </c>
      <c r="D17" s="26">
        <f>IF(B12="Grande Porte",5000,0)</f>
        <v>0</v>
      </c>
    </row>
    <row r="18" spans="1:4" ht="12.75" customHeight="1">
      <c r="A18" s="18" t="s">
        <v>17</v>
      </c>
      <c r="B18" s="18"/>
      <c r="C18" s="18"/>
      <c r="D18" s="18"/>
    </row>
    <row r="19" spans="1:4" ht="12.75" customHeight="1">
      <c r="A19" s="24" t="s">
        <v>9</v>
      </c>
      <c r="B19" s="24" t="s">
        <v>18</v>
      </c>
      <c r="C19" s="24">
        <v>1</v>
      </c>
      <c r="D19" s="27"/>
    </row>
    <row r="20" spans="1:4" ht="12.75" customHeight="1">
      <c r="A20" s="24" t="s">
        <v>11</v>
      </c>
      <c r="B20" s="24" t="s">
        <v>19</v>
      </c>
      <c r="C20" s="24">
        <v>2</v>
      </c>
      <c r="D20" s="27"/>
    </row>
    <row r="21" spans="1:4" ht="13.5" customHeight="1">
      <c r="A21" s="24" t="s">
        <v>13</v>
      </c>
      <c r="B21" s="24" t="s">
        <v>20</v>
      </c>
      <c r="C21" s="24">
        <v>3</v>
      </c>
      <c r="D21" s="27"/>
    </row>
    <row r="22" spans="1:4" ht="27.75" customHeight="1">
      <c r="A22" s="24" t="s">
        <v>15</v>
      </c>
      <c r="B22" s="24" t="s">
        <v>21</v>
      </c>
      <c r="C22" s="24">
        <v>4</v>
      </c>
      <c r="D22" s="27"/>
    </row>
    <row r="23" spans="1:4" ht="12.75" customHeight="1">
      <c r="A23" s="18" t="s">
        <v>22</v>
      </c>
      <c r="B23" s="18"/>
      <c r="C23" s="18"/>
      <c r="D23" s="18"/>
    </row>
    <row r="24" spans="1:4" ht="13.5" customHeight="1">
      <c r="A24" s="24" t="s">
        <v>9</v>
      </c>
      <c r="B24" s="24" t="s">
        <v>23</v>
      </c>
      <c r="C24" s="24">
        <v>1</v>
      </c>
      <c r="D24" s="27"/>
    </row>
    <row r="25" spans="1:4" ht="26.25" customHeight="1">
      <c r="A25" s="24" t="s">
        <v>11</v>
      </c>
      <c r="B25" s="24" t="s">
        <v>24</v>
      </c>
      <c r="C25" s="24">
        <v>2</v>
      </c>
      <c r="D25" s="27"/>
    </row>
    <row r="26" spans="1:4" ht="25.5" customHeight="1">
      <c r="A26" s="28" t="s">
        <v>25</v>
      </c>
      <c r="B26" s="28"/>
      <c r="C26" s="28"/>
      <c r="D26" s="29">
        <f>(D14+D15+D16+D17)+(D12*0.01)*D19*D24</f>
        <v>0</v>
      </c>
    </row>
    <row r="27" spans="1:4" ht="24.75" customHeight="1">
      <c r="A27" s="28" t="s">
        <v>26</v>
      </c>
      <c r="B27" s="28"/>
      <c r="C27" s="28"/>
      <c r="D27" s="29">
        <f>D26-(D26*0.5)</f>
        <v>0</v>
      </c>
    </row>
    <row r="28" spans="1:4" ht="27.75" customHeight="1">
      <c r="A28" s="28" t="s">
        <v>27</v>
      </c>
      <c r="B28" s="28"/>
      <c r="C28" s="28"/>
      <c r="D28" s="29">
        <f>D26*1.5</f>
        <v>0</v>
      </c>
    </row>
    <row r="29" spans="1:4" ht="27.75" customHeight="1">
      <c r="A29" s="30" t="s">
        <v>28</v>
      </c>
      <c r="B29" s="30"/>
      <c r="C29" s="30"/>
      <c r="D29" s="31">
        <v>1.0641</v>
      </c>
    </row>
    <row r="30" spans="1:4" ht="27.75" customHeight="1">
      <c r="A30" s="32" t="s">
        <v>29</v>
      </c>
      <c r="B30" s="32"/>
      <c r="C30" s="32"/>
      <c r="D30" s="33">
        <f>Selic!M48/100</f>
        <v>2.281487000000001</v>
      </c>
    </row>
    <row r="31" spans="1:4" ht="27" customHeight="1">
      <c r="A31" s="34" t="s">
        <v>30</v>
      </c>
      <c r="B31" s="34"/>
      <c r="C31" s="34"/>
      <c r="D31" s="35">
        <f>D29*D30+D29</f>
        <v>3.4918303167000015</v>
      </c>
    </row>
    <row r="32" spans="1:4" ht="27" customHeight="1">
      <c r="A32" s="36" t="s">
        <v>31</v>
      </c>
      <c r="B32" s="36"/>
      <c r="C32" s="36"/>
      <c r="D32" s="37">
        <f>D31*200</f>
        <v>698.3660633400003</v>
      </c>
    </row>
    <row r="33" spans="1:4" ht="12.75">
      <c r="A33" s="36" t="s">
        <v>32</v>
      </c>
      <c r="B33" s="36"/>
      <c r="C33" s="36"/>
      <c r="D33" s="37">
        <f>D31*3000000</f>
        <v>10475490.950100005</v>
      </c>
    </row>
  </sheetData>
  <sheetProtection selectLockedCells="1" selectUnlockedCells="1"/>
  <mergeCells count="20">
    <mergeCell ref="A5:D5"/>
    <mergeCell ref="A6:D6"/>
    <mergeCell ref="A7:D7"/>
    <mergeCell ref="B8:D8"/>
    <mergeCell ref="B9:D9"/>
    <mergeCell ref="B10:D10"/>
    <mergeCell ref="A11:C11"/>
    <mergeCell ref="A13:D13"/>
    <mergeCell ref="A18:D18"/>
    <mergeCell ref="D19:D22"/>
    <mergeCell ref="A23:D23"/>
    <mergeCell ref="D24:D25"/>
    <mergeCell ref="A26:C26"/>
    <mergeCell ref="A27:C27"/>
    <mergeCell ref="A28:C28"/>
    <mergeCell ref="A29:C29"/>
    <mergeCell ref="A30:C30"/>
    <mergeCell ref="A31:C31"/>
    <mergeCell ref="A32:C32"/>
    <mergeCell ref="A33:C33"/>
  </mergeCells>
  <printOptions horizontalCentered="1"/>
  <pageMargins left="0.7479166666666667" right="0.6298611111111111" top="0.9840277777777777" bottom="0.8659722222222223" header="0.5118055555555555" footer="0.5118055555555555"/>
  <pageSetup horizontalDpi="300" verticalDpi="300" orientation="portrait" paperSize="9" scale="9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showGridLines="0" zoomScale="90" zoomScaleNormal="90" workbookViewId="0" topLeftCell="A25">
      <selection activeCell="H22" sqref="H22"/>
    </sheetView>
  </sheetViews>
  <sheetFormatPr defaultColWidth="8.00390625" defaultRowHeight="12.75"/>
  <cols>
    <col min="1" max="1" width="5.8515625" style="38" customWidth="1"/>
    <col min="2" max="13" width="7.140625" style="39" customWidth="1"/>
    <col min="14" max="16384" width="9.00390625" style="40" customWidth="1"/>
  </cols>
  <sheetData>
    <row r="1" spans="1:13" ht="12">
      <c r="A1" s="41" t="s">
        <v>33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s="44" customFormat="1" ht="24">
      <c r="A2" s="42" t="s">
        <v>34</v>
      </c>
      <c r="B2" s="43" t="s">
        <v>35</v>
      </c>
      <c r="C2" s="43" t="s">
        <v>36</v>
      </c>
      <c r="D2" s="43" t="s">
        <v>37</v>
      </c>
      <c r="E2" s="43" t="s">
        <v>38</v>
      </c>
      <c r="F2" s="43" t="s">
        <v>39</v>
      </c>
      <c r="G2" s="43" t="s">
        <v>40</v>
      </c>
      <c r="H2" s="43" t="s">
        <v>41</v>
      </c>
      <c r="I2" s="43" t="s">
        <v>42</v>
      </c>
      <c r="J2" s="43" t="s">
        <v>43</v>
      </c>
      <c r="K2" s="43" t="s">
        <v>44</v>
      </c>
      <c r="L2" s="43" t="s">
        <v>45</v>
      </c>
      <c r="M2" s="43" t="s">
        <v>46</v>
      </c>
    </row>
    <row r="3" spans="1:19" ht="12">
      <c r="A3" s="42">
        <v>2000</v>
      </c>
      <c r="B3" s="45">
        <v>1.46</v>
      </c>
      <c r="C3" s="45">
        <v>1.45</v>
      </c>
      <c r="D3" s="45">
        <v>1.45</v>
      </c>
      <c r="E3" s="45">
        <v>1.3</v>
      </c>
      <c r="F3" s="45">
        <v>1.49</v>
      </c>
      <c r="G3" s="45">
        <v>1.39</v>
      </c>
      <c r="H3" s="45">
        <v>1.31</v>
      </c>
      <c r="I3" s="45">
        <v>1.41</v>
      </c>
      <c r="J3" s="45">
        <v>1.22</v>
      </c>
      <c r="K3" s="45">
        <v>1.29</v>
      </c>
      <c r="L3" s="45">
        <v>1.22</v>
      </c>
      <c r="M3" s="45">
        <v>1.2</v>
      </c>
      <c r="N3" s="46"/>
      <c r="S3" s="46"/>
    </row>
    <row r="4" spans="1:19" ht="12">
      <c r="A4" s="42">
        <v>2001</v>
      </c>
      <c r="B4" s="45">
        <v>1.27</v>
      </c>
      <c r="C4" s="45">
        <v>1.02</v>
      </c>
      <c r="D4" s="45">
        <v>1.26</v>
      </c>
      <c r="E4" s="45">
        <v>1.19</v>
      </c>
      <c r="F4" s="45">
        <v>1.34</v>
      </c>
      <c r="G4" s="45">
        <v>1.27</v>
      </c>
      <c r="H4" s="45">
        <v>1.5</v>
      </c>
      <c r="I4" s="45">
        <v>1.6</v>
      </c>
      <c r="J4" s="45">
        <v>1.32</v>
      </c>
      <c r="K4" s="45">
        <v>1.53</v>
      </c>
      <c r="L4" s="45">
        <v>1.39</v>
      </c>
      <c r="M4" s="45">
        <v>1.39</v>
      </c>
      <c r="N4" s="46"/>
      <c r="S4" s="46"/>
    </row>
    <row r="5" spans="1:19" ht="12">
      <c r="A5" s="42">
        <v>2002</v>
      </c>
      <c r="B5" s="45">
        <v>1.53</v>
      </c>
      <c r="C5" s="45">
        <v>1.25</v>
      </c>
      <c r="D5" s="45">
        <v>1.37</v>
      </c>
      <c r="E5" s="45">
        <v>1.48</v>
      </c>
      <c r="F5" s="45">
        <v>1.41</v>
      </c>
      <c r="G5" s="45">
        <v>1.33</v>
      </c>
      <c r="H5" s="45">
        <v>1.54</v>
      </c>
      <c r="I5" s="45">
        <v>1.44</v>
      </c>
      <c r="J5" s="45">
        <v>1.38</v>
      </c>
      <c r="K5" s="45">
        <v>1.65</v>
      </c>
      <c r="L5" s="45">
        <v>1.54</v>
      </c>
      <c r="M5" s="45">
        <v>1.74</v>
      </c>
      <c r="N5" s="46"/>
      <c r="S5" s="46"/>
    </row>
    <row r="6" spans="1:13" ht="12">
      <c r="A6" s="42">
        <v>2003</v>
      </c>
      <c r="B6" s="45">
        <v>1.97</v>
      </c>
      <c r="C6" s="45">
        <v>1.83</v>
      </c>
      <c r="D6" s="45">
        <v>1.78</v>
      </c>
      <c r="E6" s="45">
        <v>1.87</v>
      </c>
      <c r="F6" s="45">
        <v>1.97</v>
      </c>
      <c r="G6" s="45">
        <v>1.86</v>
      </c>
      <c r="H6" s="45">
        <v>2.08</v>
      </c>
      <c r="I6" s="45">
        <v>1.77</v>
      </c>
      <c r="J6" s="45">
        <v>1.68</v>
      </c>
      <c r="K6" s="45">
        <v>1.64</v>
      </c>
      <c r="L6" s="45">
        <v>1.34</v>
      </c>
      <c r="M6" s="45">
        <v>1.37</v>
      </c>
    </row>
    <row r="7" spans="1:13" ht="12">
      <c r="A7" s="42">
        <v>2004</v>
      </c>
      <c r="B7" s="45">
        <v>1.27</v>
      </c>
      <c r="C7" s="45">
        <v>1.08</v>
      </c>
      <c r="D7" s="45">
        <v>1.38</v>
      </c>
      <c r="E7" s="45">
        <v>1.18</v>
      </c>
      <c r="F7" s="45">
        <v>1.23</v>
      </c>
      <c r="G7" s="45">
        <v>1.23</v>
      </c>
      <c r="H7" s="45">
        <v>1.29</v>
      </c>
      <c r="I7" s="45">
        <v>1.29</v>
      </c>
      <c r="J7" s="45">
        <v>1.25</v>
      </c>
      <c r="K7" s="45">
        <v>1.21</v>
      </c>
      <c r="L7" s="45">
        <v>1.25</v>
      </c>
      <c r="M7" s="45">
        <v>1.48</v>
      </c>
    </row>
    <row r="8" spans="1:13" ht="12">
      <c r="A8" s="42">
        <v>2005</v>
      </c>
      <c r="B8" s="45">
        <v>1.38</v>
      </c>
      <c r="C8" s="45">
        <v>1.22</v>
      </c>
      <c r="D8" s="45">
        <v>1.53</v>
      </c>
      <c r="E8" s="45">
        <v>1.41</v>
      </c>
      <c r="F8" s="45">
        <v>1.5</v>
      </c>
      <c r="G8" s="45">
        <v>1.59</v>
      </c>
      <c r="H8" s="45">
        <v>1.51</v>
      </c>
      <c r="I8" s="45">
        <v>1.66</v>
      </c>
      <c r="J8" s="45">
        <v>1.5</v>
      </c>
      <c r="K8" s="45">
        <v>1.41</v>
      </c>
      <c r="L8" s="45">
        <v>1.38</v>
      </c>
      <c r="M8" s="45">
        <v>1.47</v>
      </c>
    </row>
    <row r="9" spans="1:13" ht="12">
      <c r="A9" s="42">
        <v>2006</v>
      </c>
      <c r="B9" s="45">
        <v>1.43</v>
      </c>
      <c r="C9" s="45">
        <v>1.15</v>
      </c>
      <c r="D9" s="45">
        <v>1.42</v>
      </c>
      <c r="E9" s="45">
        <v>1.08</v>
      </c>
      <c r="F9" s="45">
        <v>1.28</v>
      </c>
      <c r="G9" s="45">
        <v>1.18</v>
      </c>
      <c r="H9" s="45">
        <v>1.17</v>
      </c>
      <c r="I9" s="45">
        <v>1.26</v>
      </c>
      <c r="J9" s="45">
        <v>1.06</v>
      </c>
      <c r="K9" s="45">
        <v>1.09</v>
      </c>
      <c r="L9" s="45">
        <v>1.02</v>
      </c>
      <c r="M9" s="45">
        <v>0.99</v>
      </c>
    </row>
    <row r="10" spans="1:13" ht="12">
      <c r="A10" s="42">
        <v>2007</v>
      </c>
      <c r="B10" s="45">
        <v>1.08</v>
      </c>
      <c r="C10" s="45">
        <v>0.87</v>
      </c>
      <c r="D10" s="45">
        <v>1.05</v>
      </c>
      <c r="E10" s="45">
        <v>0.94</v>
      </c>
      <c r="F10" s="45">
        <v>1.03</v>
      </c>
      <c r="G10" s="45">
        <v>0.91</v>
      </c>
      <c r="H10" s="45">
        <v>0.97</v>
      </c>
      <c r="I10" s="45">
        <v>0.99</v>
      </c>
      <c r="J10" s="45">
        <v>0.8</v>
      </c>
      <c r="K10" s="45">
        <v>0.93</v>
      </c>
      <c r="L10" s="45">
        <v>0.84</v>
      </c>
      <c r="M10" s="45">
        <v>0.84</v>
      </c>
    </row>
    <row r="11" spans="1:13" ht="12">
      <c r="A11" s="42">
        <v>2008</v>
      </c>
      <c r="B11" s="45">
        <v>0.93</v>
      </c>
      <c r="C11" s="45">
        <v>0.8</v>
      </c>
      <c r="D11" s="45">
        <v>0.84</v>
      </c>
      <c r="E11" s="45">
        <v>0.9</v>
      </c>
      <c r="F11" s="45">
        <v>0.88</v>
      </c>
      <c r="G11" s="45">
        <v>0.9555</v>
      </c>
      <c r="H11" s="45">
        <v>1.0696</v>
      </c>
      <c r="I11" s="45">
        <v>1.0176</v>
      </c>
      <c r="J11" s="45">
        <v>1.103</v>
      </c>
      <c r="K11" s="45">
        <v>1.1758</v>
      </c>
      <c r="L11" s="45">
        <v>1.019</v>
      </c>
      <c r="M11" s="45">
        <v>1.12</v>
      </c>
    </row>
    <row r="12" spans="1:13" ht="12">
      <c r="A12" s="42">
        <v>2009</v>
      </c>
      <c r="B12" s="45">
        <v>1.05</v>
      </c>
      <c r="C12" s="45">
        <v>0.855</v>
      </c>
      <c r="D12" s="45">
        <v>0.9708</v>
      </c>
      <c r="E12" s="45">
        <v>0.8395</v>
      </c>
      <c r="F12" s="45">
        <v>0.7708</v>
      </c>
      <c r="G12" s="45">
        <v>0.7621</v>
      </c>
      <c r="H12" s="45">
        <v>0.79</v>
      </c>
      <c r="I12" s="45">
        <v>0.69</v>
      </c>
      <c r="J12" s="45">
        <v>0.69</v>
      </c>
      <c r="K12" s="45">
        <v>0.69</v>
      </c>
      <c r="L12" s="45">
        <v>0.66</v>
      </c>
      <c r="M12" s="45">
        <v>0.73</v>
      </c>
    </row>
    <row r="13" spans="1:13" ht="12">
      <c r="A13" s="42">
        <v>2010</v>
      </c>
      <c r="B13" s="45">
        <v>0.66</v>
      </c>
      <c r="C13" s="45">
        <v>0.59</v>
      </c>
      <c r="D13" s="45">
        <v>0.76</v>
      </c>
      <c r="E13" s="45">
        <v>0.67</v>
      </c>
      <c r="F13" s="45">
        <v>0.75</v>
      </c>
      <c r="G13" s="45">
        <v>0.79</v>
      </c>
      <c r="H13" s="45">
        <v>0.86</v>
      </c>
      <c r="I13" s="45">
        <v>0.89</v>
      </c>
      <c r="J13" s="45">
        <v>0.85</v>
      </c>
      <c r="K13" s="45">
        <v>0.81</v>
      </c>
      <c r="L13" s="45">
        <v>0.81</v>
      </c>
      <c r="M13" s="45">
        <v>0.93</v>
      </c>
    </row>
    <row r="14" spans="1:13" ht="12">
      <c r="A14" s="42">
        <v>2011</v>
      </c>
      <c r="B14" s="45">
        <v>0.86</v>
      </c>
      <c r="C14" s="45">
        <v>0.84</v>
      </c>
      <c r="D14" s="45">
        <v>0.92</v>
      </c>
      <c r="E14" s="45">
        <v>0.84</v>
      </c>
      <c r="F14" s="47">
        <v>0.99</v>
      </c>
      <c r="G14" s="47">
        <v>0.96</v>
      </c>
      <c r="H14" s="47">
        <v>0.97</v>
      </c>
      <c r="I14" s="47">
        <v>1.07</v>
      </c>
      <c r="J14" s="47">
        <v>0.94</v>
      </c>
      <c r="K14" s="47">
        <v>0.88</v>
      </c>
      <c r="L14" s="47">
        <v>0.86</v>
      </c>
      <c r="M14" s="47">
        <v>0.91</v>
      </c>
    </row>
    <row r="15" spans="1:13" ht="12.75">
      <c r="A15" s="42">
        <v>2012</v>
      </c>
      <c r="B15" s="47">
        <v>0.89</v>
      </c>
      <c r="C15">
        <v>0.75</v>
      </c>
      <c r="D15" s="47">
        <v>0.82</v>
      </c>
      <c r="E15" s="47">
        <v>0.71</v>
      </c>
      <c r="F15" s="47">
        <v>0.74</v>
      </c>
      <c r="G15" s="47">
        <v>0.64</v>
      </c>
      <c r="H15" s="47">
        <v>0.68</v>
      </c>
      <c r="I15" s="47">
        <v>0.69</v>
      </c>
      <c r="J15" s="47">
        <v>0.54</v>
      </c>
      <c r="K15" s="47">
        <v>0.61</v>
      </c>
      <c r="L15" s="47">
        <v>0.55</v>
      </c>
      <c r="M15" s="47">
        <v>0.55</v>
      </c>
    </row>
    <row r="16" spans="1:13" ht="12">
      <c r="A16" s="42">
        <v>2013</v>
      </c>
      <c r="B16" s="47">
        <v>0.6</v>
      </c>
      <c r="C16" s="47">
        <v>0.49</v>
      </c>
      <c r="D16" s="47">
        <v>0.55</v>
      </c>
      <c r="E16" s="47">
        <v>0.61</v>
      </c>
      <c r="F16" s="47">
        <v>0.6</v>
      </c>
      <c r="G16" s="47">
        <v>0.61</v>
      </c>
      <c r="H16" s="47">
        <v>0.72</v>
      </c>
      <c r="I16" s="47">
        <v>0.71</v>
      </c>
      <c r="J16" s="47">
        <v>0.71</v>
      </c>
      <c r="K16" s="47">
        <v>0.81</v>
      </c>
      <c r="L16" s="47">
        <v>0.72</v>
      </c>
      <c r="M16" s="47">
        <v>0.79</v>
      </c>
    </row>
    <row r="17" spans="1:13" ht="12">
      <c r="A17" s="42">
        <v>2014</v>
      </c>
      <c r="B17" s="47">
        <v>0.85</v>
      </c>
      <c r="C17" s="47">
        <v>0.79</v>
      </c>
      <c r="D17" s="47">
        <v>0.77</v>
      </c>
      <c r="E17" s="47">
        <v>0.82</v>
      </c>
      <c r="F17" s="47">
        <v>0.87</v>
      </c>
      <c r="G17" s="47">
        <v>0.82</v>
      </c>
      <c r="H17" s="47">
        <v>0.95</v>
      </c>
      <c r="I17" s="47">
        <v>0.87</v>
      </c>
      <c r="J17" s="47">
        <v>0.91</v>
      </c>
      <c r="K17" s="47">
        <v>0.95</v>
      </c>
      <c r="L17" s="47">
        <v>0.84</v>
      </c>
      <c r="M17" s="47">
        <v>0.96</v>
      </c>
    </row>
    <row r="18" spans="1:13" ht="12">
      <c r="A18" s="42">
        <v>2015</v>
      </c>
      <c r="B18" s="47">
        <v>0.94</v>
      </c>
      <c r="C18" s="47">
        <v>0.82</v>
      </c>
      <c r="D18" s="47">
        <v>1.04</v>
      </c>
      <c r="E18" s="47">
        <v>0.95</v>
      </c>
      <c r="F18" s="47">
        <v>0.99</v>
      </c>
      <c r="G18" s="47">
        <v>1.07</v>
      </c>
      <c r="H18" s="47">
        <v>1.18</v>
      </c>
      <c r="I18" s="47">
        <v>1.11</v>
      </c>
      <c r="J18" s="47">
        <v>1.11</v>
      </c>
      <c r="K18" s="47">
        <v>1.11</v>
      </c>
      <c r="L18" s="47">
        <v>1.06</v>
      </c>
      <c r="M18" s="47">
        <v>1.16</v>
      </c>
    </row>
    <row r="19" spans="1:13" ht="12">
      <c r="A19" s="42">
        <v>2016</v>
      </c>
      <c r="B19" s="47">
        <v>1.06</v>
      </c>
      <c r="C19" s="47">
        <v>1</v>
      </c>
      <c r="D19" s="47">
        <v>1.16</v>
      </c>
      <c r="E19" s="47">
        <v>1.06</v>
      </c>
      <c r="F19" s="47">
        <v>1.11</v>
      </c>
      <c r="G19" s="47">
        <v>1.16</v>
      </c>
      <c r="H19" s="47">
        <v>1.11</v>
      </c>
      <c r="I19" s="47">
        <v>1.22</v>
      </c>
      <c r="J19" s="47">
        <v>1.11</v>
      </c>
      <c r="K19" s="47">
        <v>1.05</v>
      </c>
      <c r="L19" s="47">
        <v>1.04</v>
      </c>
      <c r="M19" s="47">
        <v>1.12</v>
      </c>
    </row>
    <row r="20" spans="1:13" ht="12">
      <c r="A20" s="42">
        <v>2017</v>
      </c>
      <c r="B20" s="47">
        <v>1.09</v>
      </c>
      <c r="C20" s="47">
        <v>0.87</v>
      </c>
      <c r="D20" s="47">
        <v>1.05</v>
      </c>
      <c r="E20" s="47">
        <v>0.79</v>
      </c>
      <c r="F20" s="47">
        <v>0.93</v>
      </c>
      <c r="G20" s="47">
        <v>0.81</v>
      </c>
      <c r="H20" s="47">
        <v>0.8</v>
      </c>
      <c r="I20" s="47">
        <v>0.8</v>
      </c>
      <c r="J20" s="47">
        <v>0.64</v>
      </c>
      <c r="K20" s="47">
        <v>0.64</v>
      </c>
      <c r="L20" s="47">
        <v>0.5700000000000001</v>
      </c>
      <c r="M20" s="47">
        <v>0.54</v>
      </c>
    </row>
    <row r="21" spans="1:13" ht="14.25">
      <c r="A21" s="42">
        <v>2018</v>
      </c>
      <c r="B21" s="47">
        <v>0.58</v>
      </c>
      <c r="C21" s="47">
        <v>0.47</v>
      </c>
      <c r="D21" s="47">
        <v>0.53</v>
      </c>
      <c r="E21" s="47">
        <v>0.52</v>
      </c>
      <c r="F21" s="47">
        <v>0.52</v>
      </c>
      <c r="G21" s="47">
        <v>0.52</v>
      </c>
      <c r="H21" s="47">
        <v>0.54</v>
      </c>
      <c r="I21" s="47">
        <v>0.5700000000000001</v>
      </c>
      <c r="J21" s="47">
        <v>0.47</v>
      </c>
      <c r="K21" s="47">
        <v>0.54</v>
      </c>
      <c r="L21" s="47">
        <v>0.49</v>
      </c>
      <c r="M21" s="47">
        <v>0.49</v>
      </c>
    </row>
    <row r="22" spans="1:13" ht="14.25">
      <c r="A22" s="42">
        <v>2019</v>
      </c>
      <c r="B22" s="47">
        <v>0.54</v>
      </c>
      <c r="C22" s="47">
        <v>0.49</v>
      </c>
      <c r="D22" s="47">
        <v>0.47</v>
      </c>
      <c r="E22" s="47">
        <v>0.52</v>
      </c>
      <c r="F22" s="47">
        <v>0.54</v>
      </c>
      <c r="G22" s="47">
        <v>0.47</v>
      </c>
      <c r="H22" s="47"/>
      <c r="I22" s="47"/>
      <c r="J22" s="47"/>
      <c r="K22" s="47"/>
      <c r="L22" s="47"/>
      <c r="M22" s="47"/>
    </row>
    <row r="23" spans="1:13" ht="12">
      <c r="A23" s="42">
        <v>2020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</row>
    <row r="24" ht="12">
      <c r="A24" s="48"/>
    </row>
    <row r="25" ht="12">
      <c r="A25" s="48"/>
    </row>
    <row r="26" spans="1:13" ht="12">
      <c r="A26" s="41" t="s">
        <v>47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</row>
    <row r="27" spans="1:19" s="44" customFormat="1" ht="24">
      <c r="A27" s="42" t="s">
        <v>34</v>
      </c>
      <c r="B27" s="43" t="s">
        <v>35</v>
      </c>
      <c r="C27" s="43" t="s">
        <v>36</v>
      </c>
      <c r="D27" s="43" t="s">
        <v>37</v>
      </c>
      <c r="E27" s="43" t="s">
        <v>38</v>
      </c>
      <c r="F27" s="43" t="s">
        <v>39</v>
      </c>
      <c r="G27" s="43" t="s">
        <v>40</v>
      </c>
      <c r="H27" s="43" t="s">
        <v>41</v>
      </c>
      <c r="I27" s="43" t="s">
        <v>42</v>
      </c>
      <c r="J27" s="43" t="s">
        <v>43</v>
      </c>
      <c r="K27" s="43" t="s">
        <v>44</v>
      </c>
      <c r="L27" s="43" t="s">
        <v>45</v>
      </c>
      <c r="M27" s="43" t="s">
        <v>46</v>
      </c>
      <c r="S27" s="46"/>
    </row>
    <row r="28" spans="1:19" ht="12">
      <c r="A28" s="42">
        <v>2000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5">
        <f>L3</f>
        <v>1.22</v>
      </c>
      <c r="M28" s="45">
        <f>L3+M3</f>
        <v>2.42</v>
      </c>
      <c r="N28" s="46"/>
      <c r="S28" s="46"/>
    </row>
    <row r="29" spans="1:19" ht="12">
      <c r="A29" s="42">
        <v>2001</v>
      </c>
      <c r="B29" s="45">
        <f>M28+B4</f>
        <v>3.69</v>
      </c>
      <c r="C29" s="45">
        <f aca="true" t="shared" si="0" ref="C29:C48">B29+C4</f>
        <v>4.71</v>
      </c>
      <c r="D29" s="45">
        <f aca="true" t="shared" si="1" ref="D29:D48">C29+D4</f>
        <v>5.97</v>
      </c>
      <c r="E29" s="45">
        <f aca="true" t="shared" si="2" ref="E29:E48">D29+E4</f>
        <v>7.16</v>
      </c>
      <c r="F29" s="45">
        <f aca="true" t="shared" si="3" ref="F29:F48">E29+F4</f>
        <v>8.5</v>
      </c>
      <c r="G29" s="45">
        <f aca="true" t="shared" si="4" ref="G29:G48">F29+G4</f>
        <v>9.77</v>
      </c>
      <c r="H29" s="45">
        <f aca="true" t="shared" si="5" ref="H29:H48">G29+H4</f>
        <v>11.27</v>
      </c>
      <c r="I29" s="45">
        <f aca="true" t="shared" si="6" ref="I29:I48">H29+I4</f>
        <v>12.87</v>
      </c>
      <c r="J29" s="45">
        <f aca="true" t="shared" si="7" ref="J29:J48">I29+J4</f>
        <v>14.19</v>
      </c>
      <c r="K29" s="45">
        <f aca="true" t="shared" si="8" ref="K29:K48">J29+K4</f>
        <v>15.719999999999999</v>
      </c>
      <c r="L29" s="45">
        <f aca="true" t="shared" si="9" ref="L29:L48">K29+L4</f>
        <v>17.11</v>
      </c>
      <c r="M29" s="45">
        <f aca="true" t="shared" si="10" ref="M29:M48">L29+M4</f>
        <v>18.5</v>
      </c>
      <c r="N29" s="46"/>
      <c r="S29" s="46"/>
    </row>
    <row r="30" spans="1:19" ht="12">
      <c r="A30" s="42">
        <v>2002</v>
      </c>
      <c r="B30" s="45">
        <f aca="true" t="shared" si="11" ref="B30:B48">B5+M29</f>
        <v>20.03</v>
      </c>
      <c r="C30" s="45">
        <f t="shared" si="0"/>
        <v>21.28</v>
      </c>
      <c r="D30" s="45">
        <f t="shared" si="1"/>
        <v>22.650000000000002</v>
      </c>
      <c r="E30" s="45">
        <f t="shared" si="2"/>
        <v>24.130000000000003</v>
      </c>
      <c r="F30" s="45">
        <f t="shared" si="3"/>
        <v>25.540000000000003</v>
      </c>
      <c r="G30" s="45">
        <f t="shared" si="4"/>
        <v>26.870000000000005</v>
      </c>
      <c r="H30" s="45">
        <f t="shared" si="5"/>
        <v>28.410000000000004</v>
      </c>
      <c r="I30" s="45">
        <f t="shared" si="6"/>
        <v>29.850000000000005</v>
      </c>
      <c r="J30" s="45">
        <f t="shared" si="7"/>
        <v>31.230000000000004</v>
      </c>
      <c r="K30" s="45">
        <f t="shared" si="8"/>
        <v>32.88</v>
      </c>
      <c r="L30" s="45">
        <f t="shared" si="9"/>
        <v>34.42</v>
      </c>
      <c r="M30" s="45">
        <f t="shared" si="10"/>
        <v>36.160000000000004</v>
      </c>
      <c r="N30" s="46"/>
      <c r="S30" s="46"/>
    </row>
    <row r="31" spans="1:13" ht="12">
      <c r="A31" s="42">
        <v>2003</v>
      </c>
      <c r="B31" s="45">
        <f t="shared" si="11"/>
        <v>38.13</v>
      </c>
      <c r="C31" s="45">
        <f t="shared" si="0"/>
        <v>39.96</v>
      </c>
      <c r="D31" s="45">
        <f t="shared" si="1"/>
        <v>41.74</v>
      </c>
      <c r="E31" s="45">
        <f t="shared" si="2"/>
        <v>43.61</v>
      </c>
      <c r="F31" s="45">
        <f t="shared" si="3"/>
        <v>45.58</v>
      </c>
      <c r="G31" s="45">
        <f t="shared" si="4"/>
        <v>47.44</v>
      </c>
      <c r="H31" s="45">
        <f t="shared" si="5"/>
        <v>49.519999999999996</v>
      </c>
      <c r="I31" s="45">
        <f t="shared" si="6"/>
        <v>51.29</v>
      </c>
      <c r="J31" s="45">
        <f t="shared" si="7"/>
        <v>52.97</v>
      </c>
      <c r="K31" s="45">
        <f t="shared" si="8"/>
        <v>54.61</v>
      </c>
      <c r="L31" s="45">
        <f t="shared" si="9"/>
        <v>55.95</v>
      </c>
      <c r="M31" s="45">
        <f t="shared" si="10"/>
        <v>57.32</v>
      </c>
    </row>
    <row r="32" spans="1:13" ht="12">
      <c r="A32" s="42">
        <v>2004</v>
      </c>
      <c r="B32" s="45">
        <f t="shared" si="11"/>
        <v>58.59</v>
      </c>
      <c r="C32" s="45">
        <f t="shared" si="0"/>
        <v>59.67</v>
      </c>
      <c r="D32" s="45">
        <f t="shared" si="1"/>
        <v>61.050000000000004</v>
      </c>
      <c r="E32" s="45">
        <f t="shared" si="2"/>
        <v>62.230000000000004</v>
      </c>
      <c r="F32" s="45">
        <f t="shared" si="3"/>
        <v>63.46</v>
      </c>
      <c r="G32" s="45">
        <f t="shared" si="4"/>
        <v>64.69</v>
      </c>
      <c r="H32" s="45">
        <f t="shared" si="5"/>
        <v>65.98</v>
      </c>
      <c r="I32" s="45">
        <f t="shared" si="6"/>
        <v>67.27000000000001</v>
      </c>
      <c r="J32" s="45">
        <f t="shared" si="7"/>
        <v>68.52000000000001</v>
      </c>
      <c r="K32" s="45">
        <f t="shared" si="8"/>
        <v>69.73</v>
      </c>
      <c r="L32" s="45">
        <f t="shared" si="9"/>
        <v>70.98</v>
      </c>
      <c r="M32" s="45">
        <f t="shared" si="10"/>
        <v>72.46000000000001</v>
      </c>
    </row>
    <row r="33" spans="1:13" ht="12">
      <c r="A33" s="42">
        <v>2005</v>
      </c>
      <c r="B33" s="45">
        <f t="shared" si="11"/>
        <v>73.84</v>
      </c>
      <c r="C33" s="45">
        <f t="shared" si="0"/>
        <v>75.06</v>
      </c>
      <c r="D33" s="45">
        <f t="shared" si="1"/>
        <v>76.59</v>
      </c>
      <c r="E33" s="45">
        <f t="shared" si="2"/>
        <v>78</v>
      </c>
      <c r="F33" s="45">
        <f t="shared" si="3"/>
        <v>79.5</v>
      </c>
      <c r="G33" s="45">
        <f t="shared" si="4"/>
        <v>81.09</v>
      </c>
      <c r="H33" s="45">
        <f t="shared" si="5"/>
        <v>82.60000000000001</v>
      </c>
      <c r="I33" s="45">
        <f t="shared" si="6"/>
        <v>84.26</v>
      </c>
      <c r="J33" s="45">
        <f t="shared" si="7"/>
        <v>85.76</v>
      </c>
      <c r="K33" s="45">
        <f t="shared" si="8"/>
        <v>87.17</v>
      </c>
      <c r="L33" s="45">
        <f t="shared" si="9"/>
        <v>88.55</v>
      </c>
      <c r="M33" s="45">
        <f t="shared" si="10"/>
        <v>90.02</v>
      </c>
    </row>
    <row r="34" spans="1:13" ht="12">
      <c r="A34" s="42">
        <v>2006</v>
      </c>
      <c r="B34" s="45">
        <f t="shared" si="11"/>
        <v>91.45</v>
      </c>
      <c r="C34" s="45">
        <f t="shared" si="0"/>
        <v>92.60000000000001</v>
      </c>
      <c r="D34" s="45">
        <f t="shared" si="1"/>
        <v>94.02000000000001</v>
      </c>
      <c r="E34" s="45">
        <f t="shared" si="2"/>
        <v>95.10000000000001</v>
      </c>
      <c r="F34" s="45">
        <f t="shared" si="3"/>
        <v>96.38000000000001</v>
      </c>
      <c r="G34" s="45">
        <f t="shared" si="4"/>
        <v>97.56000000000002</v>
      </c>
      <c r="H34" s="45">
        <f t="shared" si="5"/>
        <v>98.73000000000002</v>
      </c>
      <c r="I34" s="45">
        <f t="shared" si="6"/>
        <v>99.99000000000002</v>
      </c>
      <c r="J34" s="45">
        <f t="shared" si="7"/>
        <v>101.05000000000003</v>
      </c>
      <c r="K34" s="45">
        <f t="shared" si="8"/>
        <v>102.14000000000003</v>
      </c>
      <c r="L34" s="45">
        <f t="shared" si="9"/>
        <v>103.16000000000003</v>
      </c>
      <c r="M34" s="45">
        <f t="shared" si="10"/>
        <v>104.15000000000002</v>
      </c>
    </row>
    <row r="35" spans="1:13" ht="12">
      <c r="A35" s="42">
        <v>2007</v>
      </c>
      <c r="B35" s="45">
        <f t="shared" si="11"/>
        <v>105.23000000000002</v>
      </c>
      <c r="C35" s="45">
        <f t="shared" si="0"/>
        <v>106.10000000000002</v>
      </c>
      <c r="D35" s="45">
        <f t="shared" si="1"/>
        <v>107.15000000000002</v>
      </c>
      <c r="E35" s="45">
        <f t="shared" si="2"/>
        <v>108.09000000000002</v>
      </c>
      <c r="F35" s="45">
        <f t="shared" si="3"/>
        <v>109.12000000000002</v>
      </c>
      <c r="G35" s="45">
        <f t="shared" si="4"/>
        <v>110.03000000000002</v>
      </c>
      <c r="H35" s="45">
        <f t="shared" si="5"/>
        <v>111.00000000000001</v>
      </c>
      <c r="I35" s="45">
        <f t="shared" si="6"/>
        <v>111.99000000000001</v>
      </c>
      <c r="J35" s="45">
        <f t="shared" si="7"/>
        <v>112.79</v>
      </c>
      <c r="K35" s="45">
        <f t="shared" si="8"/>
        <v>113.72000000000001</v>
      </c>
      <c r="L35" s="45">
        <f t="shared" si="9"/>
        <v>114.56000000000002</v>
      </c>
      <c r="M35" s="45">
        <f t="shared" si="10"/>
        <v>115.40000000000002</v>
      </c>
    </row>
    <row r="36" spans="1:13" ht="12">
      <c r="A36" s="42">
        <v>2008</v>
      </c>
      <c r="B36" s="45">
        <f t="shared" si="11"/>
        <v>116.33000000000003</v>
      </c>
      <c r="C36" s="45">
        <f t="shared" si="0"/>
        <v>117.13000000000002</v>
      </c>
      <c r="D36" s="45">
        <f t="shared" si="1"/>
        <v>117.97000000000003</v>
      </c>
      <c r="E36" s="45">
        <f t="shared" si="2"/>
        <v>118.87000000000003</v>
      </c>
      <c r="F36" s="45">
        <f t="shared" si="3"/>
        <v>119.75000000000003</v>
      </c>
      <c r="G36" s="45">
        <f t="shared" si="4"/>
        <v>120.70550000000003</v>
      </c>
      <c r="H36" s="45">
        <f t="shared" si="5"/>
        <v>121.77510000000002</v>
      </c>
      <c r="I36" s="45">
        <f t="shared" si="6"/>
        <v>122.79270000000002</v>
      </c>
      <c r="J36" s="45">
        <f t="shared" si="7"/>
        <v>123.89570000000002</v>
      </c>
      <c r="K36" s="45">
        <f t="shared" si="8"/>
        <v>125.07150000000001</v>
      </c>
      <c r="L36" s="45">
        <f t="shared" si="9"/>
        <v>126.09050000000002</v>
      </c>
      <c r="M36" s="45">
        <f t="shared" si="10"/>
        <v>127.21050000000002</v>
      </c>
    </row>
    <row r="37" spans="1:13" ht="12">
      <c r="A37" s="42">
        <v>2009</v>
      </c>
      <c r="B37" s="45">
        <f t="shared" si="11"/>
        <v>128.26050000000004</v>
      </c>
      <c r="C37" s="45">
        <f t="shared" si="0"/>
        <v>129.11550000000003</v>
      </c>
      <c r="D37" s="45">
        <f t="shared" si="1"/>
        <v>130.08630000000002</v>
      </c>
      <c r="E37" s="45">
        <f t="shared" si="2"/>
        <v>130.9258</v>
      </c>
      <c r="F37" s="45">
        <f t="shared" si="3"/>
        <v>131.69660000000002</v>
      </c>
      <c r="G37" s="45">
        <f t="shared" si="4"/>
        <v>132.45870000000002</v>
      </c>
      <c r="H37" s="45">
        <f t="shared" si="5"/>
        <v>133.2487</v>
      </c>
      <c r="I37" s="45">
        <f t="shared" si="6"/>
        <v>133.9387</v>
      </c>
      <c r="J37" s="45">
        <f t="shared" si="7"/>
        <v>134.6287</v>
      </c>
      <c r="K37" s="45">
        <f t="shared" si="8"/>
        <v>135.3187</v>
      </c>
      <c r="L37" s="45">
        <f t="shared" si="9"/>
        <v>135.9787</v>
      </c>
      <c r="M37" s="45">
        <f t="shared" si="10"/>
        <v>136.7087</v>
      </c>
    </row>
    <row r="38" spans="1:13" ht="12">
      <c r="A38" s="42">
        <v>2010</v>
      </c>
      <c r="B38" s="45">
        <f t="shared" si="11"/>
        <v>137.3687</v>
      </c>
      <c r="C38" s="45">
        <f t="shared" si="0"/>
        <v>137.9587</v>
      </c>
      <c r="D38" s="45">
        <f t="shared" si="1"/>
        <v>138.71869999999998</v>
      </c>
      <c r="E38" s="45">
        <f t="shared" si="2"/>
        <v>139.38869999999997</v>
      </c>
      <c r="F38" s="45">
        <f t="shared" si="3"/>
        <v>140.13869999999997</v>
      </c>
      <c r="G38" s="45">
        <f t="shared" si="4"/>
        <v>140.92869999999996</v>
      </c>
      <c r="H38" s="45">
        <f t="shared" si="5"/>
        <v>141.78869999999998</v>
      </c>
      <c r="I38" s="45">
        <f t="shared" si="6"/>
        <v>142.67869999999996</v>
      </c>
      <c r="J38" s="45">
        <f t="shared" si="7"/>
        <v>143.52869999999996</v>
      </c>
      <c r="K38" s="45">
        <f t="shared" si="8"/>
        <v>144.33869999999996</v>
      </c>
      <c r="L38" s="45">
        <f t="shared" si="9"/>
        <v>145.14869999999996</v>
      </c>
      <c r="M38" s="45">
        <f t="shared" si="10"/>
        <v>146.07869999999997</v>
      </c>
    </row>
    <row r="39" spans="1:13" ht="12">
      <c r="A39" s="42">
        <v>2011</v>
      </c>
      <c r="B39" s="45">
        <f t="shared" si="11"/>
        <v>146.93869999999998</v>
      </c>
      <c r="C39" s="45">
        <f t="shared" si="0"/>
        <v>147.7787</v>
      </c>
      <c r="D39" s="45">
        <f t="shared" si="1"/>
        <v>148.69869999999997</v>
      </c>
      <c r="E39" s="45">
        <f t="shared" si="2"/>
        <v>149.53869999999998</v>
      </c>
      <c r="F39" s="45">
        <f t="shared" si="3"/>
        <v>150.5287</v>
      </c>
      <c r="G39" s="45">
        <f t="shared" si="4"/>
        <v>151.4887</v>
      </c>
      <c r="H39" s="45">
        <f t="shared" si="5"/>
        <v>152.4587</v>
      </c>
      <c r="I39" s="45">
        <f t="shared" si="6"/>
        <v>153.5287</v>
      </c>
      <c r="J39" s="45">
        <f t="shared" si="7"/>
        <v>154.46869999999998</v>
      </c>
      <c r="K39" s="45">
        <f t="shared" si="8"/>
        <v>155.34869999999998</v>
      </c>
      <c r="L39" s="45">
        <f t="shared" si="9"/>
        <v>156.2087</v>
      </c>
      <c r="M39" s="45">
        <f t="shared" si="10"/>
        <v>157.1187</v>
      </c>
    </row>
    <row r="40" spans="1:13" ht="12">
      <c r="A40" s="42">
        <v>2012</v>
      </c>
      <c r="B40" s="45">
        <f t="shared" si="11"/>
        <v>158.00869999999998</v>
      </c>
      <c r="C40" s="45">
        <f t="shared" si="0"/>
        <v>158.75869999999998</v>
      </c>
      <c r="D40" s="45">
        <f t="shared" si="1"/>
        <v>159.57869999999997</v>
      </c>
      <c r="E40" s="45">
        <f t="shared" si="2"/>
        <v>160.28869999999998</v>
      </c>
      <c r="F40" s="45">
        <f t="shared" si="3"/>
        <v>161.0287</v>
      </c>
      <c r="G40" s="45">
        <f t="shared" si="4"/>
        <v>161.66869999999997</v>
      </c>
      <c r="H40" s="45">
        <f t="shared" si="5"/>
        <v>162.34869999999998</v>
      </c>
      <c r="I40" s="45">
        <f t="shared" si="6"/>
        <v>163.03869999999998</v>
      </c>
      <c r="J40" s="45">
        <f t="shared" si="7"/>
        <v>163.57869999999997</v>
      </c>
      <c r="K40" s="45">
        <f t="shared" si="8"/>
        <v>164.18869999999998</v>
      </c>
      <c r="L40" s="45">
        <f t="shared" si="9"/>
        <v>164.7387</v>
      </c>
      <c r="M40" s="45">
        <f t="shared" si="10"/>
        <v>165.2887</v>
      </c>
    </row>
    <row r="41" spans="1:13" ht="12">
      <c r="A41" s="42">
        <v>2013</v>
      </c>
      <c r="B41" s="45">
        <f t="shared" si="11"/>
        <v>165.8887</v>
      </c>
      <c r="C41" s="45">
        <f t="shared" si="0"/>
        <v>166.3787</v>
      </c>
      <c r="D41" s="45">
        <f t="shared" si="1"/>
        <v>166.92870000000002</v>
      </c>
      <c r="E41" s="45">
        <f t="shared" si="2"/>
        <v>167.53870000000003</v>
      </c>
      <c r="F41" s="45">
        <f t="shared" si="3"/>
        <v>168.13870000000003</v>
      </c>
      <c r="G41" s="45">
        <f t="shared" si="4"/>
        <v>168.74870000000004</v>
      </c>
      <c r="H41" s="45">
        <f t="shared" si="5"/>
        <v>169.46870000000004</v>
      </c>
      <c r="I41" s="45">
        <f t="shared" si="6"/>
        <v>170.17870000000005</v>
      </c>
      <c r="J41" s="45">
        <f t="shared" si="7"/>
        <v>170.88870000000006</v>
      </c>
      <c r="K41" s="45">
        <f t="shared" si="8"/>
        <v>171.69870000000006</v>
      </c>
      <c r="L41" s="45">
        <f t="shared" si="9"/>
        <v>172.41870000000006</v>
      </c>
      <c r="M41" s="45">
        <f t="shared" si="10"/>
        <v>173.20870000000005</v>
      </c>
    </row>
    <row r="42" spans="1:13" ht="12">
      <c r="A42" s="42">
        <v>2014</v>
      </c>
      <c r="B42" s="45">
        <f t="shared" si="11"/>
        <v>174.05870000000004</v>
      </c>
      <c r="C42" s="45">
        <f t="shared" si="0"/>
        <v>174.84870000000004</v>
      </c>
      <c r="D42" s="45">
        <f t="shared" si="1"/>
        <v>175.61870000000005</v>
      </c>
      <c r="E42" s="45">
        <f t="shared" si="2"/>
        <v>176.43870000000004</v>
      </c>
      <c r="F42" s="45">
        <f t="shared" si="3"/>
        <v>177.30870000000004</v>
      </c>
      <c r="G42" s="45">
        <f t="shared" si="4"/>
        <v>178.12870000000004</v>
      </c>
      <c r="H42" s="45">
        <f t="shared" si="5"/>
        <v>179.07870000000003</v>
      </c>
      <c r="I42" s="45">
        <f t="shared" si="6"/>
        <v>179.94870000000003</v>
      </c>
      <c r="J42" s="45">
        <f t="shared" si="7"/>
        <v>180.85870000000003</v>
      </c>
      <c r="K42" s="45">
        <f t="shared" si="8"/>
        <v>181.80870000000002</v>
      </c>
      <c r="L42" s="45">
        <f t="shared" si="9"/>
        <v>182.64870000000002</v>
      </c>
      <c r="M42" s="45">
        <f t="shared" si="10"/>
        <v>183.60870000000003</v>
      </c>
    </row>
    <row r="43" spans="1:13" ht="12">
      <c r="A43" s="42">
        <v>2015</v>
      </c>
      <c r="B43" s="45">
        <f t="shared" si="11"/>
        <v>184.54870000000003</v>
      </c>
      <c r="C43" s="45">
        <f t="shared" si="0"/>
        <v>185.36870000000002</v>
      </c>
      <c r="D43" s="45">
        <f t="shared" si="1"/>
        <v>186.4087</v>
      </c>
      <c r="E43" s="45">
        <f t="shared" si="2"/>
        <v>187.3587</v>
      </c>
      <c r="F43" s="45">
        <f t="shared" si="3"/>
        <v>188.3487</v>
      </c>
      <c r="G43" s="45">
        <f t="shared" si="4"/>
        <v>189.4187</v>
      </c>
      <c r="H43" s="45">
        <f t="shared" si="5"/>
        <v>190.5987</v>
      </c>
      <c r="I43" s="45">
        <f t="shared" si="6"/>
        <v>191.70870000000002</v>
      </c>
      <c r="J43" s="45">
        <f t="shared" si="7"/>
        <v>192.81870000000004</v>
      </c>
      <c r="K43" s="45">
        <f t="shared" si="8"/>
        <v>193.92870000000005</v>
      </c>
      <c r="L43" s="45">
        <f t="shared" si="9"/>
        <v>194.98870000000005</v>
      </c>
      <c r="M43" s="45">
        <f t="shared" si="10"/>
        <v>196.14870000000005</v>
      </c>
    </row>
    <row r="44" spans="1:13" ht="12">
      <c r="A44" s="42">
        <v>2016</v>
      </c>
      <c r="B44" s="45">
        <f t="shared" si="11"/>
        <v>197.20870000000005</v>
      </c>
      <c r="C44" s="45">
        <f t="shared" si="0"/>
        <v>198.20870000000005</v>
      </c>
      <c r="D44" s="45">
        <f t="shared" si="1"/>
        <v>199.36870000000005</v>
      </c>
      <c r="E44" s="45">
        <f t="shared" si="2"/>
        <v>200.42870000000005</v>
      </c>
      <c r="F44" s="45">
        <f t="shared" si="3"/>
        <v>201.53870000000006</v>
      </c>
      <c r="G44" s="45">
        <f t="shared" si="4"/>
        <v>202.69870000000006</v>
      </c>
      <c r="H44" s="45">
        <f t="shared" si="5"/>
        <v>203.80870000000007</v>
      </c>
      <c r="I44" s="45">
        <f t="shared" si="6"/>
        <v>205.02870000000007</v>
      </c>
      <c r="J44" s="45">
        <f t="shared" si="7"/>
        <v>206.13870000000009</v>
      </c>
      <c r="K44" s="45">
        <f t="shared" si="8"/>
        <v>207.1887000000001</v>
      </c>
      <c r="L44" s="45">
        <f t="shared" si="9"/>
        <v>208.2287000000001</v>
      </c>
      <c r="M44" s="45">
        <f t="shared" si="10"/>
        <v>209.3487000000001</v>
      </c>
    </row>
    <row r="45" spans="1:13" ht="12">
      <c r="A45" s="42">
        <v>2017</v>
      </c>
      <c r="B45" s="45">
        <f t="shared" si="11"/>
        <v>210.4387000000001</v>
      </c>
      <c r="C45" s="45">
        <f t="shared" si="0"/>
        <v>211.3087000000001</v>
      </c>
      <c r="D45" s="45">
        <f t="shared" si="1"/>
        <v>212.3587000000001</v>
      </c>
      <c r="E45" s="45">
        <f t="shared" si="2"/>
        <v>213.1487000000001</v>
      </c>
      <c r="F45" s="45">
        <f t="shared" si="3"/>
        <v>214.0787000000001</v>
      </c>
      <c r="G45" s="45">
        <f t="shared" si="4"/>
        <v>214.8887000000001</v>
      </c>
      <c r="H45" s="45">
        <f t="shared" si="5"/>
        <v>215.68870000000013</v>
      </c>
      <c r="I45" s="45">
        <f t="shared" si="6"/>
        <v>216.48870000000014</v>
      </c>
      <c r="J45" s="45">
        <f t="shared" si="7"/>
        <v>217.12870000000012</v>
      </c>
      <c r="K45" s="45">
        <f t="shared" si="8"/>
        <v>217.7687000000001</v>
      </c>
      <c r="L45" s="45">
        <f t="shared" si="9"/>
        <v>218.3387000000001</v>
      </c>
      <c r="M45" s="45">
        <f t="shared" si="10"/>
        <v>218.8787000000001</v>
      </c>
    </row>
    <row r="46" spans="1:13" ht="12">
      <c r="A46" s="42">
        <v>2018</v>
      </c>
      <c r="B46" s="45">
        <f t="shared" si="11"/>
        <v>219.4587000000001</v>
      </c>
      <c r="C46" s="45">
        <f t="shared" si="0"/>
        <v>219.9287000000001</v>
      </c>
      <c r="D46" s="45">
        <f t="shared" si="1"/>
        <v>220.4587000000001</v>
      </c>
      <c r="E46" s="45">
        <f t="shared" si="2"/>
        <v>220.97870000000012</v>
      </c>
      <c r="F46" s="45">
        <f t="shared" si="3"/>
        <v>221.49870000000013</v>
      </c>
      <c r="G46" s="45">
        <f t="shared" si="4"/>
        <v>222.01870000000014</v>
      </c>
      <c r="H46" s="45">
        <f t="shared" si="5"/>
        <v>222.55870000000013</v>
      </c>
      <c r="I46" s="45">
        <f t="shared" si="6"/>
        <v>223.12870000000012</v>
      </c>
      <c r="J46" s="45">
        <f t="shared" si="7"/>
        <v>223.59870000000012</v>
      </c>
      <c r="K46" s="45">
        <f t="shared" si="8"/>
        <v>224.1387000000001</v>
      </c>
      <c r="L46" s="45">
        <f t="shared" si="9"/>
        <v>224.62870000000012</v>
      </c>
      <c r="M46" s="45">
        <f t="shared" si="10"/>
        <v>225.11870000000013</v>
      </c>
    </row>
    <row r="47" spans="1:13" ht="12">
      <c r="A47" s="42">
        <v>2019</v>
      </c>
      <c r="B47" s="45">
        <f t="shared" si="11"/>
        <v>225.65870000000012</v>
      </c>
      <c r="C47" s="45">
        <f t="shared" si="0"/>
        <v>226.14870000000013</v>
      </c>
      <c r="D47" s="45">
        <f t="shared" si="1"/>
        <v>226.61870000000013</v>
      </c>
      <c r="E47" s="45">
        <f t="shared" si="2"/>
        <v>227.13870000000014</v>
      </c>
      <c r="F47" s="45">
        <f t="shared" si="3"/>
        <v>227.67870000000013</v>
      </c>
      <c r="G47" s="45">
        <f t="shared" si="4"/>
        <v>228.14870000000013</v>
      </c>
      <c r="H47" s="45">
        <f t="shared" si="5"/>
        <v>228.14870000000013</v>
      </c>
      <c r="I47" s="45">
        <f t="shared" si="6"/>
        <v>228.14870000000013</v>
      </c>
      <c r="J47" s="45">
        <f t="shared" si="7"/>
        <v>228.14870000000013</v>
      </c>
      <c r="K47" s="45">
        <f t="shared" si="8"/>
        <v>228.14870000000013</v>
      </c>
      <c r="L47" s="45">
        <f t="shared" si="9"/>
        <v>228.14870000000013</v>
      </c>
      <c r="M47" s="45">
        <f t="shared" si="10"/>
        <v>228.14870000000013</v>
      </c>
    </row>
    <row r="48" spans="1:13" ht="12">
      <c r="A48" s="42">
        <v>2020</v>
      </c>
      <c r="B48" s="45">
        <f t="shared" si="11"/>
        <v>228.14870000000013</v>
      </c>
      <c r="C48" s="45">
        <f t="shared" si="0"/>
        <v>228.14870000000013</v>
      </c>
      <c r="D48" s="45">
        <f t="shared" si="1"/>
        <v>228.14870000000013</v>
      </c>
      <c r="E48" s="45">
        <f t="shared" si="2"/>
        <v>228.14870000000013</v>
      </c>
      <c r="F48" s="45">
        <f t="shared" si="3"/>
        <v>228.14870000000013</v>
      </c>
      <c r="G48" s="45">
        <f t="shared" si="4"/>
        <v>228.14870000000013</v>
      </c>
      <c r="H48" s="45">
        <f t="shared" si="5"/>
        <v>228.14870000000013</v>
      </c>
      <c r="I48" s="45">
        <f t="shared" si="6"/>
        <v>228.14870000000013</v>
      </c>
      <c r="J48" s="45">
        <f t="shared" si="7"/>
        <v>228.14870000000013</v>
      </c>
      <c r="K48" s="45">
        <f t="shared" si="8"/>
        <v>228.14870000000013</v>
      </c>
      <c r="L48" s="45">
        <f t="shared" si="9"/>
        <v>228.14870000000013</v>
      </c>
      <c r="M48" s="45">
        <f t="shared" si="10"/>
        <v>228.14870000000013</v>
      </c>
    </row>
  </sheetData>
  <sheetProtection sheet="1"/>
  <mergeCells count="3">
    <mergeCell ref="A1:M1"/>
    <mergeCell ref="A26:M26"/>
    <mergeCell ref="S27:S30"/>
  </mergeCells>
  <printOptions/>
  <pageMargins left="0.5902777777777778" right="0.393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Augusto Amorim Cesar</dc:creator>
  <cp:keywords/>
  <dc:description/>
  <cp:lastModifiedBy>Ricardo Amorim</cp:lastModifiedBy>
  <dcterms:created xsi:type="dcterms:W3CDTF">2018-06-07T14:58:30Z</dcterms:created>
  <dcterms:modified xsi:type="dcterms:W3CDTF">2019-07-01T15:51:09Z</dcterms:modified>
  <cp:category/>
  <cp:version/>
  <cp:contentType/>
  <cp:contentStatus/>
  <cp:revision>16</cp:revision>
</cp:coreProperties>
</file>