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defaultThemeVersion="166925"/>
  <xr:revisionPtr revIDLastSave="0" documentId="8_{293A7C9C-F5D8-4A30-A384-5F9155E2A1F2}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Planilha de Cálculo de Multas" sheetId="1" r:id="rId1"/>
    <sheet name="Selic" sheetId="2" r:id="rId2"/>
  </sheets>
  <definedNames>
    <definedName name="_xlnm_Print_Area" localSheetId="0">'Planilha de Cálculo de Multas'!$A$1:$E$33</definedName>
    <definedName name="_xlnm.Print_Area" localSheetId="0">'Planilha de Cálculo de Multas'!$A$1:$E$33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M32" i="2" l="1"/>
  <c r="B33" i="2" s="1"/>
  <c r="C33" i="2" s="1"/>
  <c r="D33" i="2" s="1"/>
  <c r="E33" i="2" s="1"/>
  <c r="F33" i="2" s="1"/>
  <c r="G33" i="2" s="1"/>
  <c r="H33" i="2" s="1"/>
  <c r="I33" i="2" s="1"/>
  <c r="J33" i="2" s="1"/>
  <c r="K33" i="2" s="1"/>
  <c r="L33" i="2" s="1"/>
  <c r="M33" i="2" s="1"/>
  <c r="B34" i="2" s="1"/>
  <c r="C34" i="2" s="1"/>
  <c r="D34" i="2" s="1"/>
  <c r="E34" i="2" s="1"/>
  <c r="F34" i="2" s="1"/>
  <c r="G34" i="2" s="1"/>
  <c r="H34" i="2" s="1"/>
  <c r="I34" i="2" s="1"/>
  <c r="J34" i="2" s="1"/>
  <c r="K34" i="2" s="1"/>
  <c r="L34" i="2" s="1"/>
  <c r="M34" i="2" s="1"/>
  <c r="B35" i="2" s="1"/>
  <c r="C35" i="2" s="1"/>
  <c r="D35" i="2" s="1"/>
  <c r="E35" i="2" s="1"/>
  <c r="F35" i="2" s="1"/>
  <c r="G35" i="2" s="1"/>
  <c r="H35" i="2" s="1"/>
  <c r="I35" i="2" s="1"/>
  <c r="J35" i="2" s="1"/>
  <c r="K35" i="2" s="1"/>
  <c r="L35" i="2" s="1"/>
  <c r="M35" i="2" s="1"/>
  <c r="B36" i="2" s="1"/>
  <c r="C36" i="2" s="1"/>
  <c r="D36" i="2" s="1"/>
  <c r="E36" i="2" s="1"/>
  <c r="F36" i="2" s="1"/>
  <c r="G36" i="2" s="1"/>
  <c r="H36" i="2" s="1"/>
  <c r="I36" i="2" s="1"/>
  <c r="J36" i="2" s="1"/>
  <c r="K36" i="2" s="1"/>
  <c r="L36" i="2" s="1"/>
  <c r="M36" i="2" s="1"/>
  <c r="B37" i="2" s="1"/>
  <c r="C37" i="2" s="1"/>
  <c r="D37" i="2" s="1"/>
  <c r="E37" i="2" s="1"/>
  <c r="F37" i="2" s="1"/>
  <c r="G37" i="2" s="1"/>
  <c r="H37" i="2" s="1"/>
  <c r="I37" i="2" s="1"/>
  <c r="J37" i="2" s="1"/>
  <c r="K37" i="2" s="1"/>
  <c r="L37" i="2" s="1"/>
  <c r="M37" i="2" s="1"/>
  <c r="B38" i="2" s="1"/>
  <c r="C38" i="2" s="1"/>
  <c r="D38" i="2" s="1"/>
  <c r="E38" i="2" s="1"/>
  <c r="F38" i="2" s="1"/>
  <c r="G38" i="2" s="1"/>
  <c r="H38" i="2" s="1"/>
  <c r="I38" i="2" s="1"/>
  <c r="J38" i="2" s="1"/>
  <c r="K38" i="2" s="1"/>
  <c r="L38" i="2" s="1"/>
  <c r="M38" i="2" s="1"/>
  <c r="B39" i="2" s="1"/>
  <c r="C39" i="2" s="1"/>
  <c r="D39" i="2" s="1"/>
  <c r="E39" i="2" s="1"/>
  <c r="F39" i="2" s="1"/>
  <c r="G39" i="2" s="1"/>
  <c r="H39" i="2" s="1"/>
  <c r="I39" i="2" s="1"/>
  <c r="J39" i="2" s="1"/>
  <c r="K39" i="2" s="1"/>
  <c r="L39" i="2" s="1"/>
  <c r="M39" i="2" s="1"/>
  <c r="B40" i="2" s="1"/>
  <c r="C40" i="2" s="1"/>
  <c r="D40" i="2" s="1"/>
  <c r="E40" i="2" s="1"/>
  <c r="F40" i="2" s="1"/>
  <c r="G40" i="2" s="1"/>
  <c r="H40" i="2" s="1"/>
  <c r="I40" i="2" s="1"/>
  <c r="J40" i="2" s="1"/>
  <c r="K40" i="2" s="1"/>
  <c r="L40" i="2" s="1"/>
  <c r="M40" i="2" s="1"/>
  <c r="B41" i="2" s="1"/>
  <c r="C41" i="2" s="1"/>
  <c r="D41" i="2" s="1"/>
  <c r="E41" i="2" s="1"/>
  <c r="F41" i="2" s="1"/>
  <c r="G41" i="2" s="1"/>
  <c r="H41" i="2" s="1"/>
  <c r="I41" i="2" s="1"/>
  <c r="J41" i="2" s="1"/>
  <c r="K41" i="2" s="1"/>
  <c r="L41" i="2" s="1"/>
  <c r="M41" i="2" s="1"/>
  <c r="B42" i="2" s="1"/>
  <c r="C42" i="2" s="1"/>
  <c r="D42" i="2" s="1"/>
  <c r="E42" i="2" s="1"/>
  <c r="F42" i="2" s="1"/>
  <c r="G42" i="2" s="1"/>
  <c r="H42" i="2" s="1"/>
  <c r="I42" i="2" s="1"/>
  <c r="J42" i="2" s="1"/>
  <c r="K42" i="2" s="1"/>
  <c r="L42" i="2" s="1"/>
  <c r="M42" i="2" s="1"/>
  <c r="B43" i="2" s="1"/>
  <c r="C43" i="2" s="1"/>
  <c r="D43" i="2" s="1"/>
  <c r="E43" i="2" s="1"/>
  <c r="F43" i="2" s="1"/>
  <c r="G43" i="2" s="1"/>
  <c r="H43" i="2" s="1"/>
  <c r="I43" i="2" s="1"/>
  <c r="J43" i="2" s="1"/>
  <c r="K43" i="2" s="1"/>
  <c r="L43" i="2" s="1"/>
  <c r="M43" i="2" s="1"/>
  <c r="B44" i="2" s="1"/>
  <c r="C44" i="2" s="1"/>
  <c r="D44" i="2" s="1"/>
  <c r="E44" i="2" s="1"/>
  <c r="F44" i="2" s="1"/>
  <c r="G44" i="2" s="1"/>
  <c r="H44" i="2" s="1"/>
  <c r="I44" i="2" s="1"/>
  <c r="J44" i="2" s="1"/>
  <c r="K44" i="2" s="1"/>
  <c r="L44" i="2" s="1"/>
  <c r="M44" i="2" s="1"/>
  <c r="B45" i="2" s="1"/>
  <c r="C45" i="2" s="1"/>
  <c r="D45" i="2" s="1"/>
  <c r="E45" i="2" s="1"/>
  <c r="F45" i="2" s="1"/>
  <c r="G45" i="2" s="1"/>
  <c r="H45" i="2" s="1"/>
  <c r="I45" i="2" s="1"/>
  <c r="J45" i="2" s="1"/>
  <c r="K45" i="2" s="1"/>
  <c r="L45" i="2" s="1"/>
  <c r="M45" i="2" s="1"/>
  <c r="B46" i="2" s="1"/>
  <c r="C46" i="2" s="1"/>
  <c r="D46" i="2" s="1"/>
  <c r="E46" i="2" s="1"/>
  <c r="F46" i="2" s="1"/>
  <c r="G46" i="2" s="1"/>
  <c r="H46" i="2" s="1"/>
  <c r="I46" i="2" s="1"/>
  <c r="J46" i="2" s="1"/>
  <c r="K46" i="2" s="1"/>
  <c r="L46" i="2" s="1"/>
  <c r="M46" i="2" s="1"/>
  <c r="B47" i="2" s="1"/>
  <c r="C47" i="2" s="1"/>
  <c r="D47" i="2" s="1"/>
  <c r="E47" i="2" s="1"/>
  <c r="F47" i="2" s="1"/>
  <c r="G47" i="2" s="1"/>
  <c r="H47" i="2" s="1"/>
  <c r="I47" i="2" s="1"/>
  <c r="J47" i="2" s="1"/>
  <c r="K47" i="2" s="1"/>
  <c r="L47" i="2" s="1"/>
  <c r="M47" i="2" s="1"/>
  <c r="B48" i="2" s="1"/>
  <c r="C48" i="2" s="1"/>
  <c r="D48" i="2" s="1"/>
  <c r="E48" i="2" s="1"/>
  <c r="F48" i="2" s="1"/>
  <c r="G48" i="2" s="1"/>
  <c r="H48" i="2" s="1"/>
  <c r="I48" i="2" s="1"/>
  <c r="J48" i="2" s="1"/>
  <c r="K48" i="2" s="1"/>
  <c r="L48" i="2" s="1"/>
  <c r="M48" i="2" s="1"/>
  <c r="B49" i="2" s="1"/>
  <c r="C49" i="2" s="1"/>
  <c r="D49" i="2" s="1"/>
  <c r="E49" i="2" s="1"/>
  <c r="F49" i="2" s="1"/>
  <c r="G49" i="2" s="1"/>
  <c r="H49" i="2" s="1"/>
  <c r="I49" i="2" s="1"/>
  <c r="J49" i="2" s="1"/>
  <c r="K49" i="2" s="1"/>
  <c r="L49" i="2" s="1"/>
  <c r="M49" i="2" s="1"/>
  <c r="B50" i="2" s="1"/>
  <c r="C50" i="2" s="1"/>
  <c r="D50" i="2" s="1"/>
  <c r="E50" i="2" s="1"/>
  <c r="F50" i="2" s="1"/>
  <c r="G50" i="2" s="1"/>
  <c r="H50" i="2" s="1"/>
  <c r="I50" i="2" s="1"/>
  <c r="J50" i="2" s="1"/>
  <c r="K50" i="2" s="1"/>
  <c r="L50" i="2" s="1"/>
  <c r="M50" i="2" s="1"/>
  <c r="B51" i="2" s="1"/>
  <c r="C51" i="2" s="1"/>
  <c r="D51" i="2" s="1"/>
  <c r="E51" i="2" s="1"/>
  <c r="F51" i="2" s="1"/>
  <c r="G51" i="2" s="1"/>
  <c r="H51" i="2" s="1"/>
  <c r="I51" i="2" s="1"/>
  <c r="J51" i="2" s="1"/>
  <c r="K51" i="2" s="1"/>
  <c r="L51" i="2" s="1"/>
  <c r="M51" i="2" s="1"/>
  <c r="B52" i="2" s="1"/>
  <c r="C52" i="2" s="1"/>
  <c r="D52" i="2" s="1"/>
  <c r="E52" i="2" s="1"/>
  <c r="F52" i="2" s="1"/>
  <c r="G52" i="2" s="1"/>
  <c r="H52" i="2" s="1"/>
  <c r="I52" i="2" s="1"/>
  <c r="J52" i="2" s="1"/>
  <c r="K52" i="2" s="1"/>
  <c r="L52" i="2" s="1"/>
  <c r="M52" i="2" s="1"/>
  <c r="B53" i="2" s="1"/>
  <c r="C53" i="2" s="1"/>
  <c r="D53" i="2" s="1"/>
  <c r="E53" i="2" s="1"/>
  <c r="F53" i="2" s="1"/>
  <c r="G53" i="2" s="1"/>
  <c r="H53" i="2" s="1"/>
  <c r="I53" i="2" s="1"/>
  <c r="J53" i="2" s="1"/>
  <c r="K53" i="2" s="1"/>
  <c r="L53" i="2" s="1"/>
  <c r="M53" i="2" s="1"/>
  <c r="B54" i="2" s="1"/>
  <c r="C54" i="2" s="1"/>
  <c r="D54" i="2" s="1"/>
  <c r="E54" i="2" s="1"/>
  <c r="F54" i="2" s="1"/>
  <c r="G54" i="2" s="1"/>
  <c r="H54" i="2" s="1"/>
  <c r="I54" i="2" s="1"/>
  <c r="J54" i="2" s="1"/>
  <c r="K54" i="2" s="1"/>
  <c r="L54" i="2" s="1"/>
  <c r="M54" i="2" s="1"/>
  <c r="B55" i="2" s="1"/>
  <c r="C55" i="2" s="1"/>
  <c r="D55" i="2" s="1"/>
  <c r="E55" i="2" s="1"/>
  <c r="F55" i="2" s="1"/>
  <c r="G55" i="2" s="1"/>
  <c r="H55" i="2" s="1"/>
  <c r="I55" i="2" s="1"/>
  <c r="J55" i="2" s="1"/>
  <c r="K55" i="2" s="1"/>
  <c r="L55" i="2" s="1"/>
  <c r="M55" i="2" s="1"/>
  <c r="B56" i="2" s="1"/>
  <c r="C56" i="2" s="1"/>
  <c r="D56" i="2" s="1"/>
  <c r="E56" i="2" s="1"/>
  <c r="F56" i="2" s="1"/>
  <c r="G56" i="2" s="1"/>
  <c r="H56" i="2" s="1"/>
  <c r="I56" i="2" s="1"/>
  <c r="J56" i="2" s="1"/>
  <c r="K56" i="2" s="1"/>
  <c r="L56" i="2" s="1"/>
  <c r="M56" i="2" s="1"/>
  <c r="B57" i="2" s="1"/>
  <c r="C57" i="2" s="1"/>
  <c r="D57" i="2" s="1"/>
  <c r="E57" i="2" s="1"/>
  <c r="F57" i="2" s="1"/>
  <c r="G57" i="2" s="1"/>
  <c r="H57" i="2" s="1"/>
  <c r="I57" i="2" s="1"/>
  <c r="J57" i="2" s="1"/>
  <c r="K57" i="2" s="1"/>
  <c r="L57" i="2" s="1"/>
  <c r="M57" i="2" s="1"/>
  <c r="L32" i="2"/>
  <c r="AA28" i="2"/>
  <c r="Z28" i="2"/>
  <c r="Y28" i="2"/>
  <c r="X28" i="2"/>
  <c r="W28" i="2"/>
  <c r="V28" i="2"/>
  <c r="U28" i="2"/>
  <c r="T28" i="2"/>
  <c r="S28" i="2"/>
  <c r="R28" i="2"/>
  <c r="Q28" i="2"/>
  <c r="P28" i="2"/>
  <c r="AA27" i="2"/>
  <c r="Z27" i="2"/>
  <c r="Y27" i="2"/>
  <c r="X27" i="2"/>
  <c r="W27" i="2"/>
  <c r="V27" i="2"/>
  <c r="U27" i="2"/>
  <c r="T27" i="2"/>
  <c r="S27" i="2"/>
  <c r="R27" i="2"/>
  <c r="Q27" i="2"/>
  <c r="P27" i="2"/>
  <c r="AA26" i="2"/>
  <c r="Z26" i="2"/>
  <c r="Y26" i="2"/>
  <c r="X26" i="2"/>
  <c r="W26" i="2"/>
  <c r="V26" i="2"/>
  <c r="U26" i="2"/>
  <c r="T26" i="2"/>
  <c r="S26" i="2"/>
  <c r="R26" i="2"/>
  <c r="Q26" i="2"/>
  <c r="P26" i="2"/>
  <c r="AA25" i="2"/>
  <c r="Z25" i="2"/>
  <c r="Y25" i="2"/>
  <c r="X25" i="2"/>
  <c r="W25" i="2"/>
  <c r="V25" i="2"/>
  <c r="U25" i="2"/>
  <c r="T25" i="2"/>
  <c r="S25" i="2"/>
  <c r="R25" i="2"/>
  <c r="Q25" i="2"/>
  <c r="P25" i="2"/>
  <c r="AA24" i="2"/>
  <c r="Z24" i="2"/>
  <c r="Y24" i="2"/>
  <c r="X24" i="2"/>
  <c r="W24" i="2"/>
  <c r="V24" i="2"/>
  <c r="U24" i="2"/>
  <c r="T24" i="2"/>
  <c r="S24" i="2"/>
  <c r="R24" i="2"/>
  <c r="Q24" i="2"/>
  <c r="P24" i="2"/>
  <c r="AA23" i="2"/>
  <c r="Z23" i="2"/>
  <c r="Y23" i="2"/>
  <c r="X23" i="2"/>
  <c r="W23" i="2"/>
  <c r="V23" i="2"/>
  <c r="U23" i="2"/>
  <c r="T23" i="2"/>
  <c r="S23" i="2"/>
  <c r="R23" i="2"/>
  <c r="Q23" i="2"/>
  <c r="P23" i="2"/>
  <c r="AA22" i="2"/>
  <c r="Z22" i="2"/>
  <c r="Y22" i="2"/>
  <c r="X22" i="2"/>
  <c r="W22" i="2"/>
  <c r="V22" i="2"/>
  <c r="U22" i="2"/>
  <c r="T22" i="2"/>
  <c r="S22" i="2"/>
  <c r="R22" i="2"/>
  <c r="Q22" i="2"/>
  <c r="P22" i="2"/>
  <c r="AA21" i="2"/>
  <c r="Z21" i="2"/>
  <c r="Y21" i="2"/>
  <c r="X21" i="2"/>
  <c r="W21" i="2"/>
  <c r="V21" i="2"/>
  <c r="U21" i="2"/>
  <c r="T21" i="2"/>
  <c r="S21" i="2"/>
  <c r="R21" i="2"/>
  <c r="Q21" i="2"/>
  <c r="P21" i="2"/>
  <c r="AA20" i="2"/>
  <c r="Z20" i="2"/>
  <c r="Y20" i="2"/>
  <c r="X20" i="2"/>
  <c r="W20" i="2"/>
  <c r="V20" i="2"/>
  <c r="U20" i="2"/>
  <c r="T20" i="2"/>
  <c r="S20" i="2"/>
  <c r="R20" i="2"/>
  <c r="Q20" i="2"/>
  <c r="P20" i="2"/>
  <c r="AA19" i="2"/>
  <c r="Z19" i="2"/>
  <c r="Y19" i="2"/>
  <c r="X19" i="2"/>
  <c r="W19" i="2"/>
  <c r="V19" i="2"/>
  <c r="U19" i="2"/>
  <c r="T19" i="2"/>
  <c r="S19" i="2"/>
  <c r="R19" i="2"/>
  <c r="Q19" i="2"/>
  <c r="P19" i="2"/>
  <c r="AA18" i="2"/>
  <c r="Z18" i="2"/>
  <c r="Y18" i="2"/>
  <c r="X18" i="2"/>
  <c r="W18" i="2"/>
  <c r="V18" i="2"/>
  <c r="U18" i="2"/>
  <c r="T18" i="2"/>
  <c r="S18" i="2"/>
  <c r="R18" i="2"/>
  <c r="Q18" i="2"/>
  <c r="P18" i="2"/>
  <c r="AA17" i="2"/>
  <c r="Z17" i="2"/>
  <c r="Y17" i="2"/>
  <c r="X17" i="2"/>
  <c r="W17" i="2"/>
  <c r="V17" i="2"/>
  <c r="U17" i="2"/>
  <c r="T17" i="2"/>
  <c r="S17" i="2"/>
  <c r="R17" i="2"/>
  <c r="Q17" i="2"/>
  <c r="P17" i="2"/>
  <c r="AA16" i="2"/>
  <c r="Z16" i="2"/>
  <c r="Y16" i="2"/>
  <c r="X16" i="2"/>
  <c r="W16" i="2"/>
  <c r="V16" i="2"/>
  <c r="U16" i="2"/>
  <c r="T16" i="2"/>
  <c r="S16" i="2"/>
  <c r="R16" i="2"/>
  <c r="Q16" i="2"/>
  <c r="P16" i="2"/>
  <c r="AA15" i="2"/>
  <c r="Z15" i="2"/>
  <c r="Y15" i="2"/>
  <c r="X15" i="2"/>
  <c r="W15" i="2"/>
  <c r="V15" i="2"/>
  <c r="U15" i="2"/>
  <c r="T15" i="2"/>
  <c r="S15" i="2"/>
  <c r="R15" i="2"/>
  <c r="Q15" i="2"/>
  <c r="P15" i="2"/>
  <c r="AA14" i="2"/>
  <c r="Z14" i="2"/>
  <c r="Y14" i="2"/>
  <c r="X14" i="2"/>
  <c r="W14" i="2"/>
  <c r="V14" i="2"/>
  <c r="U14" i="2"/>
  <c r="T14" i="2"/>
  <c r="S14" i="2"/>
  <c r="R14" i="2"/>
  <c r="Q14" i="2"/>
  <c r="P14" i="2"/>
  <c r="AA13" i="2"/>
  <c r="Z13" i="2"/>
  <c r="Y13" i="2"/>
  <c r="X13" i="2"/>
  <c r="W13" i="2"/>
  <c r="V13" i="2"/>
  <c r="U13" i="2"/>
  <c r="T13" i="2"/>
  <c r="S13" i="2"/>
  <c r="R13" i="2"/>
  <c r="Q13" i="2"/>
  <c r="P13" i="2"/>
  <c r="AA12" i="2"/>
  <c r="Z12" i="2"/>
  <c r="Y12" i="2"/>
  <c r="X12" i="2"/>
  <c r="W12" i="2"/>
  <c r="V12" i="2"/>
  <c r="U12" i="2"/>
  <c r="T12" i="2"/>
  <c r="S12" i="2"/>
  <c r="R12" i="2"/>
  <c r="Q12" i="2"/>
  <c r="P12" i="2"/>
  <c r="AA11" i="2"/>
  <c r="Z11" i="2"/>
  <c r="Y11" i="2"/>
  <c r="X11" i="2"/>
  <c r="W11" i="2"/>
  <c r="V11" i="2"/>
  <c r="U11" i="2"/>
  <c r="T11" i="2"/>
  <c r="S11" i="2"/>
  <c r="R11" i="2"/>
  <c r="Q11" i="2"/>
  <c r="P11" i="2"/>
  <c r="AA10" i="2"/>
  <c r="Z10" i="2"/>
  <c r="Y10" i="2"/>
  <c r="X10" i="2"/>
  <c r="W10" i="2"/>
  <c r="V10" i="2"/>
  <c r="U10" i="2"/>
  <c r="T10" i="2"/>
  <c r="S10" i="2"/>
  <c r="R10" i="2"/>
  <c r="Q10" i="2"/>
  <c r="P10" i="2"/>
  <c r="AA9" i="2"/>
  <c r="Z9" i="2"/>
  <c r="Y9" i="2"/>
  <c r="X9" i="2"/>
  <c r="W9" i="2"/>
  <c r="V9" i="2"/>
  <c r="U9" i="2"/>
  <c r="T9" i="2"/>
  <c r="S9" i="2"/>
  <c r="R9" i="2"/>
  <c r="Q9" i="2"/>
  <c r="P9" i="2"/>
  <c r="AA8" i="2"/>
  <c r="Z8" i="2"/>
  <c r="Y8" i="2"/>
  <c r="X8" i="2"/>
  <c r="W8" i="2"/>
  <c r="V8" i="2"/>
  <c r="U8" i="2"/>
  <c r="T8" i="2"/>
  <c r="S8" i="2"/>
  <c r="R8" i="2"/>
  <c r="Q8" i="2"/>
  <c r="P8" i="2"/>
  <c r="AA7" i="2"/>
  <c r="Z7" i="2"/>
  <c r="Y7" i="2"/>
  <c r="X7" i="2"/>
  <c r="W7" i="2"/>
  <c r="V7" i="2"/>
  <c r="U7" i="2"/>
  <c r="T7" i="2"/>
  <c r="S7" i="2"/>
  <c r="R7" i="2"/>
  <c r="Q7" i="2"/>
  <c r="P7" i="2"/>
  <c r="AA6" i="2"/>
  <c r="Z6" i="2"/>
  <c r="Y6" i="2"/>
  <c r="X6" i="2"/>
  <c r="W6" i="2"/>
  <c r="V6" i="2"/>
  <c r="U6" i="2"/>
  <c r="T6" i="2"/>
  <c r="S6" i="2"/>
  <c r="R6" i="2"/>
  <c r="Q6" i="2"/>
  <c r="P6" i="2"/>
  <c r="AA5" i="2"/>
  <c r="Z5" i="2"/>
  <c r="Y5" i="2"/>
  <c r="X5" i="2"/>
  <c r="W5" i="2"/>
  <c r="V5" i="2"/>
  <c r="U5" i="2"/>
  <c r="T5" i="2"/>
  <c r="S5" i="2"/>
  <c r="R5" i="2"/>
  <c r="Q5" i="2"/>
  <c r="P5" i="2"/>
  <c r="AA4" i="2"/>
  <c r="Z4" i="2"/>
  <c r="Y4" i="2"/>
  <c r="X4" i="2"/>
  <c r="W4" i="2"/>
  <c r="V4" i="2"/>
  <c r="U4" i="2"/>
  <c r="T4" i="2"/>
  <c r="S4" i="2"/>
  <c r="R4" i="2"/>
  <c r="Q4" i="2"/>
  <c r="P4" i="2"/>
  <c r="AA3" i="2"/>
  <c r="Z3" i="2"/>
  <c r="E30" i="1"/>
  <c r="E31" i="1" s="1"/>
  <c r="E12" i="1"/>
  <c r="C12" i="1"/>
  <c r="E17" i="1" l="1"/>
  <c r="E16" i="1"/>
  <c r="E15" i="1"/>
  <c r="E14" i="1"/>
  <c r="E26" i="1" s="1"/>
  <c r="E33" i="1"/>
  <c r="E32" i="1"/>
  <c r="E28" i="1" l="1"/>
  <c r="E27" i="1"/>
</calcChain>
</file>

<file path=xl/sharedStrings.xml><?xml version="1.0" encoding="utf-8"?>
<sst xmlns="http://schemas.openxmlformats.org/spreadsheetml/2006/main" count="81" uniqueCount="49">
  <si>
    <t>PLANILHA DE CÁLCULO DE MULTA</t>
  </si>
  <si>
    <t>ATENÇÃO: INSERIR INFORMAÇÕES NOS CAMPOS DESTACADOS PELA COR CINZA</t>
  </si>
  <si>
    <t>Setembro de 2025</t>
  </si>
  <si>
    <t>Infrator</t>
  </si>
  <si>
    <t>Processo</t>
  </si>
  <si>
    <t>Motivo</t>
  </si>
  <si>
    <t xml:space="preserve">                                                    1 - RECEITA BRUTA</t>
  </si>
  <si>
    <t>Porte =&gt;</t>
  </si>
  <si>
    <t>2 - PORTE DA EMPRESA (PE)</t>
  </si>
  <si>
    <t>a</t>
  </si>
  <si>
    <t>Micro Empresa</t>
  </si>
  <si>
    <t>b</t>
  </si>
  <si>
    <t>Pequena Empresa</t>
  </si>
  <si>
    <t>c</t>
  </si>
  <si>
    <t xml:space="preserve">Médio Porte </t>
  </si>
  <si>
    <t>d</t>
  </si>
  <si>
    <t xml:space="preserve">Grande Porte </t>
  </si>
  <si>
    <t>3 - NATUREZA DA INFRAÇÃO</t>
  </si>
  <si>
    <t>Grupo I</t>
  </si>
  <si>
    <t>Grupo II</t>
  </si>
  <si>
    <t>Grupo III</t>
  </si>
  <si>
    <t>Grupo IV</t>
  </si>
  <si>
    <t>4 - VANTAGEM</t>
  </si>
  <si>
    <t>Vantagem não apurada ou não auferida</t>
  </si>
  <si>
    <t>Vantagem apurada</t>
  </si>
  <si>
    <r>
      <rPr>
        <b/>
        <sz val="10"/>
        <rFont val="Arial"/>
        <family val="2"/>
        <charset val="1"/>
      </rPr>
      <t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</si>
  <si>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/>
        <sz val="10"/>
        <rFont val="Arial"/>
        <family val="2"/>
        <charset val="1"/>
      </rPr>
      <t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</si>
  <si>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/>
        <sz val="10"/>
        <rFont val="Arial"/>
        <family val="2"/>
        <charset val="1"/>
      </rPr>
      <t>Multa Máxima</t>
    </r>
    <r>
      <rPr>
        <sz val="10"/>
        <rFont val="Arial"/>
        <family val="2"/>
        <charset val="1"/>
      </rPr>
      <t xml:space="preserve"> = Multa base aumentada em 50%</t>
    </r>
  </si>
  <si>
    <t>Valor da UFIR em 31/10/2000</t>
  </si>
  <si>
    <t>Taxa de juros SELIC acumulada de 01/11/2000 a 31/08/2025</t>
  </si>
  <si>
    <t>Valor da UFIR com juros até 31/08/2025</t>
  </si>
  <si>
    <t>Multa mínima correspondente a 200 UFIRs</t>
  </si>
  <si>
    <t>Multa máxima correspondente a 3.000.000 UFIRs</t>
  </si>
  <si>
    <t>SELIC - MENSAL</t>
  </si>
  <si>
    <r>
      <rPr>
        <b/>
        <sz val="9"/>
        <rFont val="Arial"/>
        <family val="2"/>
        <charset val="1"/>
      </rPr>
      <t xml:space="preserve">SELIC - MENSAL - </t>
    </r>
    <r>
      <rPr>
        <b/>
        <sz val="9"/>
        <color rgb="FFFF0000"/>
        <rFont val="Arial"/>
        <family val="2"/>
        <charset val="1"/>
      </rPr>
      <t>PARA ATUALIZAÇÃO MONETÁRIA - ART. 41 DA RESOLUÇÃO PGJ 14, DE 02/08/2019</t>
    </r>
  </si>
  <si>
    <t>Mês/    Ano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</si>
  <si>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</si>
  <si>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</si>
  <si>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</si>
  <si>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</si>
  <si>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</si>
  <si>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</si>
  <si>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</si>
  <si>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</si>
  <si>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</si>
  <si>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</si>
  <si>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</si>
  <si>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</si>
  <si>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r>
      <rPr>
        <b/>
        <sz val="9"/>
        <rFont val="Arial"/>
        <family val="2"/>
        <charset val="1"/>
      </rPr>
      <t xml:space="preserve">SELIC - ACUMULADA - </t>
    </r>
    <r>
      <rPr>
        <b/>
        <sz val="9"/>
        <color rgb="FFFF0000"/>
        <rFont val="Arial"/>
        <family val="2"/>
        <charset val="1"/>
      </rPr>
      <t>PARA ATUALIZAÇÃO DAS MULTAS MÍNIMA E MÁXIMA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</si>
</sst>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;&quot; (&quot;#,##0.00\);&quot; -&quot;#\ ;@\ "/>
    <numFmt numFmtId="165" formatCode="mm/yy"/>
    <numFmt numFmtId="166" formatCode="&quot;R$ &quot;#,##0.00"/>
    <numFmt numFmtId="167" formatCode="#,##0.0000\ ;&quot; (&quot;#,##0.0000\);&quot; -&quot;#\ ;@\ "/>
  </numFmts>
  <fonts count="15">
    <font>
      <sz val="10"/>
      <name val="Arial"/>
      <family val="2"/>
      <charset val="1"/>
    </font>
    <font>
      <sz val="12"/>
      <name val="Arial"/>
      <family val="2"/>
      <charset val="1"/>
    </font>
    <font>
      <b/>
      <sz val="11"/>
      <color rgb="FF000080"/>
      <name val="Arial"/>
      <family val="2"/>
      <charset val="1"/>
    </font>
    <font>
      <b/>
      <sz val="12"/>
      <color rgb="FF00008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14"/>
      <color rgb="FF0000FF"/>
      <name val="Arial"/>
      <family val="2"/>
      <charset val="1"/>
    </font>
    <font>
      <b/>
      <sz val="10"/>
      <color rgb="FF666666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9"/>
      <color rgb="FFFF0000"/>
      <name val="Arial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164" fontId="14" fillId="0" borderId="0"/>
    <xf numFmtId="9" fontId="14" fillId="0" borderId="0"/>
    <xf numFmtId="0" fontId="14" fillId="0" borderId="0"/>
  </cellStyleXfs>
  <cellXfs count="67">
    <xf numFmtId="0" fontId="0" fillId="0" borderId="0" xfId="0"/>
    <xf numFmtId="0" fontId="5" fillId="0" borderId="0" xfId="3" applyFont="1" applyAlignment="1">
      <alignment horizontal="center"/>
    </xf>
    <xf numFmtId="10" fontId="10" fillId="0" borderId="1" xfId="2" applyNumberFormat="1" applyFont="1" applyBorder="1" applyAlignment="1">
      <alignment horizontal="left" vertical="center"/>
    </xf>
    <xf numFmtId="10" fontId="14" fillId="0" borderId="1" xfId="2" applyNumberFormat="1" applyBorder="1" applyAlignment="1">
      <alignment horizontal="left" vertical="center"/>
    </xf>
    <xf numFmtId="0" fontId="14" fillId="0" borderId="1" xfId="3" applyBorder="1" applyAlignment="1">
      <alignment horizontal="left" vertical="center"/>
    </xf>
    <xf numFmtId="0" fontId="10" fillId="0" borderId="1" xfId="3" applyFont="1" applyBorder="1" applyAlignment="1">
      <alignment horizontal="left" vertical="center"/>
    </xf>
    <xf numFmtId="0" fontId="11" fillId="3" borderId="1" xfId="3" applyFont="1" applyFill="1" applyBorder="1" applyAlignment="1" applyProtection="1">
      <alignment horizontal="center" vertical="center"/>
      <protection locked="0"/>
    </xf>
    <xf numFmtId="0" fontId="10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vertical="center"/>
    </xf>
    <xf numFmtId="0" fontId="1" fillId="3" borderId="1" xfId="3" applyFont="1" applyFill="1" applyBorder="1" applyAlignment="1" applyProtection="1">
      <alignment horizontal="center" vertical="center"/>
      <protection locked="0"/>
    </xf>
    <xf numFmtId="165" fontId="9" fillId="2" borderId="1" xfId="3" applyNumberFormat="1" applyFont="1" applyFill="1" applyBorder="1" applyAlignment="1">
      <alignment horizontal="center"/>
    </xf>
    <xf numFmtId="49" fontId="8" fillId="0" borderId="1" xfId="3" applyNumberFormat="1" applyFont="1" applyBorder="1" applyAlignment="1">
      <alignment horizontal="center" vertical="center"/>
    </xf>
    <xf numFmtId="0" fontId="7" fillId="0" borderId="1" xfId="3" applyFont="1" applyBorder="1" applyAlignment="1">
      <alignment horizontal="center"/>
    </xf>
    <xf numFmtId="0" fontId="14" fillId="0" borderId="0" xfId="3"/>
    <xf numFmtId="0" fontId="14" fillId="0" borderId="0" xfId="3" applyAlignment="1">
      <alignment horizontal="center"/>
    </xf>
    <xf numFmtId="164" fontId="14" fillId="0" borderId="0" xfId="1"/>
    <xf numFmtId="0" fontId="1" fillId="0" borderId="0" xfId="3" applyFont="1"/>
    <xf numFmtId="0" fontId="2" fillId="0" borderId="0" xfId="3" applyFont="1" applyAlignment="1">
      <alignment horizontal="center" vertical="center"/>
    </xf>
    <xf numFmtId="164" fontId="14" fillId="0" borderId="0" xfId="1" applyAlignment="1">
      <alignment horizontal="center" vertical="center"/>
    </xf>
    <xf numFmtId="0" fontId="3" fillId="0" borderId="0" xfId="3" applyFont="1" applyAlignment="1">
      <alignment horizontal="center"/>
    </xf>
    <xf numFmtId="0" fontId="4" fillId="0" borderId="0" xfId="3" applyFont="1"/>
    <xf numFmtId="0" fontId="5" fillId="0" borderId="0" xfId="3" applyFont="1"/>
    <xf numFmtId="0" fontId="6" fillId="0" borderId="0" xfId="3" applyFont="1"/>
    <xf numFmtId="0" fontId="5" fillId="0" borderId="0" xfId="3" applyFont="1" applyAlignment="1">
      <alignment vertical="top"/>
    </xf>
    <xf numFmtId="0" fontId="10" fillId="0" borderId="1" xfId="3" applyFont="1" applyBorder="1" applyAlignment="1">
      <alignment horizontal="center" vertical="center"/>
    </xf>
    <xf numFmtId="166" fontId="10" fillId="3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1" xfId="3" applyBorder="1" applyAlignment="1">
      <alignment horizontal="center" vertical="center"/>
    </xf>
    <xf numFmtId="166" fontId="14" fillId="0" borderId="1" xfId="3" applyNumberFormat="1" applyBorder="1" applyAlignment="1">
      <alignment horizontal="center" vertical="center"/>
    </xf>
    <xf numFmtId="166" fontId="10" fillId="0" borderId="1" xfId="3" applyNumberFormat="1" applyFont="1" applyBorder="1" applyAlignment="1">
      <alignment horizontal="center" vertical="center"/>
    </xf>
    <xf numFmtId="10" fontId="12" fillId="0" borderId="1" xfId="3" applyNumberFormat="1" applyFont="1" applyBorder="1" applyAlignment="1">
      <alignment horizontal="center" vertical="center"/>
    </xf>
    <xf numFmtId="167" fontId="14" fillId="0" borderId="1" xfId="1" applyNumberFormat="1" applyBorder="1" applyAlignment="1">
      <alignment horizontal="center" vertical="center"/>
    </xf>
    <xf numFmtId="166" fontId="10" fillId="0" borderId="1" xfId="1" applyNumberFormat="1" applyFont="1" applyBorder="1" applyAlignment="1">
      <alignment horizontal="center" vertical="center"/>
    </xf>
    <xf numFmtId="0" fontId="4" fillId="0" borderId="0" xfId="3" applyFont="1" applyAlignment="1">
      <alignment horizontal="center"/>
    </xf>
    <xf numFmtId="2" fontId="4" fillId="0" borderId="0" xfId="3" applyNumberFormat="1" applyFont="1"/>
    <xf numFmtId="164" fontId="4" fillId="0" borderId="0" xfId="1" applyFont="1" applyAlignment="1">
      <alignment horizontal="right"/>
    </xf>
    <xf numFmtId="0" fontId="4" fillId="3" borderId="2" xfId="3" applyFont="1" applyFill="1" applyBorder="1" applyAlignment="1">
      <alignment horizontal="center" vertical="center" wrapText="1"/>
    </xf>
    <xf numFmtId="2" fontId="4" fillId="3" borderId="3" xfId="3" applyNumberFormat="1" applyFont="1" applyFill="1" applyBorder="1" applyAlignment="1">
      <alignment horizontal="center" vertical="center" wrapText="1"/>
    </xf>
    <xf numFmtId="2" fontId="4" fillId="3" borderId="4" xfId="3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164" fontId="4" fillId="0" borderId="3" xfId="1" applyFont="1" applyBorder="1" applyAlignment="1">
      <alignment horizontal="right" vertical="center" wrapText="1"/>
    </xf>
    <xf numFmtId="164" fontId="4" fillId="0" borderId="4" xfId="1" applyFont="1" applyBorder="1" applyAlignment="1">
      <alignment horizontal="right" vertical="center" wrapText="1"/>
    </xf>
    <xf numFmtId="0" fontId="4" fillId="3" borderId="5" xfId="3" applyFont="1" applyFill="1" applyBorder="1" applyAlignment="1">
      <alignment horizontal="center" vertical="center" wrapText="1"/>
    </xf>
    <xf numFmtId="2" fontId="4" fillId="3" borderId="1" xfId="3" applyNumberFormat="1" applyFont="1" applyFill="1" applyBorder="1" applyAlignment="1" applyProtection="1">
      <alignment horizontal="center" vertical="center" wrapText="1"/>
      <protection locked="0"/>
    </xf>
    <xf numFmtId="2" fontId="4" fillId="3" borderId="6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>
      <alignment wrapText="1"/>
    </xf>
    <xf numFmtId="0" fontId="4" fillId="0" borderId="5" xfId="3" applyFont="1" applyBorder="1" applyAlignment="1">
      <alignment horizontal="center" vertical="center" wrapText="1"/>
    </xf>
    <xf numFmtId="164" fontId="4" fillId="4" borderId="1" xfId="1" applyFont="1" applyFill="1" applyBorder="1" applyAlignment="1">
      <alignment horizontal="right"/>
    </xf>
    <xf numFmtId="164" fontId="4" fillId="0" borderId="1" xfId="1" applyFont="1" applyBorder="1" applyAlignment="1">
      <alignment horizontal="right"/>
    </xf>
    <xf numFmtId="164" fontId="4" fillId="0" borderId="6" xfId="1" applyFont="1" applyBorder="1" applyAlignment="1">
      <alignment horizontal="right"/>
    </xf>
    <xf numFmtId="2" fontId="4" fillId="3" borderId="1" xfId="3" applyNumberFormat="1" applyFont="1" applyFill="1" applyBorder="1" applyAlignment="1" applyProtection="1">
      <alignment horizontal="center" vertical="center"/>
      <protection locked="0"/>
    </xf>
    <xf numFmtId="2" fontId="4" fillId="3" borderId="6" xfId="3" applyNumberFormat="1" applyFont="1" applyFill="1" applyBorder="1" applyAlignment="1" applyProtection="1">
      <alignment horizontal="center" vertical="center"/>
      <protection locked="0"/>
    </xf>
    <xf numFmtId="0" fontId="4" fillId="3" borderId="1" xfId="3" applyFont="1" applyFill="1" applyBorder="1" applyAlignment="1" applyProtection="1">
      <alignment horizontal="center" vertical="center"/>
      <protection locked="0"/>
    </xf>
    <xf numFmtId="0" fontId="4" fillId="3" borderId="7" xfId="3" applyFont="1" applyFill="1" applyBorder="1" applyAlignment="1">
      <alignment horizontal="center" vertical="center" wrapText="1"/>
    </xf>
    <xf numFmtId="2" fontId="4" fillId="3" borderId="8" xfId="3" applyNumberFormat="1" applyFont="1" applyFill="1" applyBorder="1" applyAlignment="1" applyProtection="1">
      <alignment horizontal="center" vertical="center"/>
      <protection locked="0"/>
    </xf>
    <xf numFmtId="2" fontId="4" fillId="3" borderId="9" xfId="3" applyNumberFormat="1" applyFont="1" applyFill="1" applyBorder="1" applyAlignment="1" applyProtection="1">
      <alignment horizontal="center" vertical="center"/>
      <protection locked="0"/>
    </xf>
    <xf numFmtId="0" fontId="4" fillId="0" borderId="7" xfId="3" applyFont="1" applyBorder="1" applyAlignment="1">
      <alignment horizontal="center" vertical="center" wrapText="1"/>
    </xf>
    <xf numFmtId="164" fontId="4" fillId="0" borderId="8" xfId="1" applyFont="1" applyBorder="1" applyAlignment="1">
      <alignment horizontal="right"/>
    </xf>
    <xf numFmtId="164" fontId="4" fillId="0" borderId="9" xfId="1" applyFont="1" applyBorder="1" applyAlignment="1">
      <alignment horizontal="right"/>
    </xf>
    <xf numFmtId="0" fontId="5" fillId="0" borderId="0" xfId="3" applyFont="1" applyAlignment="1">
      <alignment horizontal="center" vertical="center" wrapText="1"/>
    </xf>
    <xf numFmtId="2" fontId="4" fillId="0" borderId="3" xfId="3" applyNumberFormat="1" applyFont="1" applyBorder="1" applyAlignment="1">
      <alignment horizontal="center" vertical="center" wrapText="1"/>
    </xf>
    <xf numFmtId="2" fontId="4" fillId="0" borderId="4" xfId="3" applyNumberFormat="1" applyFont="1" applyBorder="1" applyAlignment="1">
      <alignment horizontal="center" vertical="center" wrapText="1"/>
    </xf>
    <xf numFmtId="2" fontId="4" fillId="4" borderId="1" xfId="3" applyNumberFormat="1" applyFont="1" applyFill="1" applyBorder="1" applyAlignment="1">
      <alignment horizontal="center" wrapText="1"/>
    </xf>
    <xf numFmtId="2" fontId="4" fillId="0" borderId="1" xfId="3" applyNumberFormat="1" applyFont="1" applyBorder="1" applyAlignment="1">
      <alignment horizontal="center" wrapText="1"/>
    </xf>
    <xf numFmtId="2" fontId="4" fillId="0" borderId="6" xfId="3" applyNumberFormat="1" applyFont="1" applyBorder="1" applyAlignment="1">
      <alignment horizontal="center" wrapText="1"/>
    </xf>
    <xf numFmtId="2" fontId="4" fillId="0" borderId="8" xfId="3" applyNumberFormat="1" applyFont="1" applyBorder="1" applyAlignment="1">
      <alignment horizontal="center" wrapText="1"/>
    </xf>
    <xf numFmtId="2" fontId="4" fillId="0" borderId="9" xfId="3" applyNumberFormat="1" applyFont="1" applyBorder="1" applyAlignment="1">
      <alignment horizontal="center" wrapText="1"/>
    </xf>
  </cellXfs>
  <cellStyles count="4">
    <cellStyle name="Excel Built-in Normal 1" xfId="3" xr:uid="{00000000-0005-0000-0000-000006000000}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100080</xdr:colOff>
      <xdr:row>0</xdr:row>
      <xdr:rowOff>1080</xdr:rowOff>
    </xdr:from>
    <xdr:to>
      <xdr:col>5</xdr:col>
      <xdr:colOff>70920</xdr:colOff>
      <xdr:row>3</xdr:row>
      <xdr:rowOff>236520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40840" y="1080"/>
          <a:ext cx="5764680" cy="9399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33"/>
  <sheetViews>
    <sheetView showGridLines="0" tabSelected="1" zoomScale="90" zoomScaleNormal="90" workbookViewId="0">
      <selection activeCell="E11" sqref="E11"/>
    </sheetView>
  </sheetViews>
  <sheetFormatPr defaultRowHeight="12.75"/>
  <cols>
    <col min="1" max="1" width="2" style="13" customWidth="1"/>
    <col min="2" max="2" width="11.5703125" style="14"/>
    <col min="3" max="3" width="37.7109375" style="13" customWidth="1"/>
    <col min="4" max="4" width="11.85546875" style="13" customWidth="1"/>
    <col min="5" max="5" width="21" style="13" customWidth="1"/>
    <col min="6" max="6" width="10.7109375" style="13" customWidth="1"/>
    <col min="7" max="7" width="13.85546875" style="15" customWidth="1"/>
    <col min="8" max="9" width="8.85546875" style="13" customWidth="1"/>
    <col min="10" max="10" width="15.140625" style="15" customWidth="1"/>
    <col min="11" max="257" width="8.85546875" style="13" customWidth="1"/>
    <col min="258" max="1025" width="8.85546875" customWidth="1"/>
  </cols>
  <sheetData>
    <row r="1" spans="2:30" s="16" customFormat="1" ht="21" customHeight="1">
      <c r="B1" s="17"/>
      <c r="C1" s="17"/>
      <c r="D1" s="17"/>
      <c r="E1" s="17"/>
      <c r="F1" s="17"/>
      <c r="G1" s="18"/>
      <c r="H1" s="17"/>
      <c r="I1" s="17"/>
      <c r="J1" s="18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9"/>
      <c r="AC1" s="19"/>
      <c r="AD1" s="19"/>
    </row>
    <row r="2" spans="2:30" s="20" customFormat="1" ht="12.75" customHeight="1">
      <c r="B2" s="21"/>
      <c r="C2" s="21"/>
      <c r="D2" s="21"/>
      <c r="E2" s="21"/>
      <c r="F2" s="21"/>
      <c r="G2" s="15"/>
      <c r="H2" s="21"/>
      <c r="I2" s="21"/>
      <c r="J2" s="15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spans="2:30" s="22" customFormat="1" ht="21.75" customHeight="1">
      <c r="B3" s="21"/>
      <c r="C3" s="21"/>
      <c r="D3" s="21"/>
      <c r="E3" s="21"/>
      <c r="F3" s="21"/>
      <c r="G3" s="15"/>
      <c r="H3" s="21"/>
      <c r="I3" s="21"/>
      <c r="J3" s="15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spans="2:30" s="20" customFormat="1" ht="21.6" customHeight="1">
      <c r="B4" s="23"/>
      <c r="C4" s="21"/>
      <c r="D4" s="21"/>
      <c r="E4" s="21"/>
      <c r="F4" s="21"/>
      <c r="G4" s="15"/>
      <c r="H4" s="21"/>
      <c r="I4" s="21"/>
      <c r="J4" s="15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 spans="2:30" ht="24.95" customHeight="1">
      <c r="B5" s="12" t="s">
        <v>0</v>
      </c>
      <c r="C5" s="12"/>
      <c r="D5" s="12"/>
      <c r="E5" s="12"/>
    </row>
    <row r="6" spans="2:30" ht="20.65" customHeight="1">
      <c r="B6" s="11" t="s">
        <v>1</v>
      </c>
      <c r="C6" s="11"/>
      <c r="D6" s="11"/>
      <c r="E6" s="11"/>
    </row>
    <row r="7" spans="2:30" ht="19.899999999999999" customHeight="1">
      <c r="B7" s="10" t="s">
        <v>2</v>
      </c>
      <c r="C7" s="10"/>
      <c r="D7" s="10"/>
      <c r="E7" s="10"/>
    </row>
    <row r="8" spans="2:30" ht="16.149999999999999" customHeight="1">
      <c r="B8" s="24" t="s">
        <v>3</v>
      </c>
      <c r="C8" s="9"/>
      <c r="D8" s="9"/>
      <c r="E8" s="9"/>
    </row>
    <row r="9" spans="2:30" ht="16.149999999999999" customHeight="1">
      <c r="B9" s="24" t="s">
        <v>4</v>
      </c>
      <c r="C9" s="9"/>
      <c r="D9" s="9"/>
      <c r="E9" s="9"/>
    </row>
    <row r="10" spans="2:30" ht="15" customHeight="1">
      <c r="B10" s="24" t="s">
        <v>5</v>
      </c>
      <c r="C10" s="9"/>
      <c r="D10" s="9"/>
      <c r="E10" s="9"/>
    </row>
    <row r="11" spans="2:30">
      <c r="B11" s="8" t="s">
        <v>6</v>
      </c>
      <c r="C11" s="8"/>
      <c r="D11" s="8"/>
      <c r="E11" s="25"/>
    </row>
    <row r="12" spans="2:30" ht="27.75" customHeight="1">
      <c r="B12" s="26" t="s">
        <v>7</v>
      </c>
      <c r="C12" s="26" t="str">
        <f>IF(E12=0," ",IF(E12&lt;=30000,"Micro Empresa",IF(E12&lt;=400000,"Pequena Empresa",IF(E12&lt;=2000000,"Médio Porte","Grande Porte"))))</f>
        <v xml:space="preserve"> </v>
      </c>
      <c r="D12" s="26">
        <v>12</v>
      </c>
      <c r="E12" s="27">
        <f>E11/D12</f>
        <v>0</v>
      </c>
    </row>
    <row r="13" spans="2:30">
      <c r="B13" s="7" t="s">
        <v>8</v>
      </c>
      <c r="C13" s="7"/>
      <c r="D13" s="7"/>
      <c r="E13" s="7"/>
    </row>
    <row r="14" spans="2:30">
      <c r="B14" s="26" t="s">
        <v>9</v>
      </c>
      <c r="C14" s="26" t="s">
        <v>10</v>
      </c>
      <c r="D14" s="26">
        <v>220</v>
      </c>
      <c r="E14" s="27">
        <f>IF(C12="Micro Empresa",220,0)</f>
        <v>0</v>
      </c>
    </row>
    <row r="15" spans="2:30">
      <c r="B15" s="26" t="s">
        <v>11</v>
      </c>
      <c r="C15" s="26" t="s">
        <v>12</v>
      </c>
      <c r="D15" s="26">
        <v>440</v>
      </c>
      <c r="E15" s="27">
        <f>IF(C12="Pequena Empresa",440,0)</f>
        <v>0</v>
      </c>
    </row>
    <row r="16" spans="2:30">
      <c r="B16" s="26" t="s">
        <v>13</v>
      </c>
      <c r="C16" s="26" t="s">
        <v>14</v>
      </c>
      <c r="D16" s="26">
        <v>1000</v>
      </c>
      <c r="E16" s="27">
        <f>IF(C12="Médio Porte",1000,0)</f>
        <v>0</v>
      </c>
    </row>
    <row r="17" spans="2:5" ht="27.75" customHeight="1">
      <c r="B17" s="26" t="s">
        <v>15</v>
      </c>
      <c r="C17" s="26" t="s">
        <v>16</v>
      </c>
      <c r="D17" s="26">
        <v>5000</v>
      </c>
      <c r="E17" s="27">
        <f>IF(C12="Grande Porte",5000,0)</f>
        <v>0</v>
      </c>
    </row>
    <row r="18" spans="2:5" ht="12.75" customHeight="1">
      <c r="B18" s="7" t="s">
        <v>17</v>
      </c>
      <c r="C18" s="7"/>
      <c r="D18" s="7"/>
      <c r="E18" s="7"/>
    </row>
    <row r="19" spans="2:5" ht="12.75" customHeight="1">
      <c r="B19" s="26" t="s">
        <v>9</v>
      </c>
      <c r="C19" s="26" t="s">
        <v>18</v>
      </c>
      <c r="D19" s="26">
        <v>1</v>
      </c>
      <c r="E19" s="6"/>
    </row>
    <row r="20" spans="2:5" ht="12.75" customHeight="1">
      <c r="B20" s="26" t="s">
        <v>11</v>
      </c>
      <c r="C20" s="26" t="s">
        <v>19</v>
      </c>
      <c r="D20" s="26">
        <v>2</v>
      </c>
      <c r="E20" s="6"/>
    </row>
    <row r="21" spans="2:5" ht="13.5" customHeight="1">
      <c r="B21" s="26" t="s">
        <v>13</v>
      </c>
      <c r="C21" s="26" t="s">
        <v>20</v>
      </c>
      <c r="D21" s="26">
        <v>3</v>
      </c>
      <c r="E21" s="6"/>
    </row>
    <row r="22" spans="2:5" ht="27.75" customHeight="1">
      <c r="B22" s="26" t="s">
        <v>15</v>
      </c>
      <c r="C22" s="26" t="s">
        <v>21</v>
      </c>
      <c r="D22" s="26">
        <v>4</v>
      </c>
      <c r="E22" s="6"/>
    </row>
    <row r="23" spans="2:5" ht="12.75" customHeight="1">
      <c r="B23" s="7" t="s">
        <v>22</v>
      </c>
      <c r="C23" s="7"/>
      <c r="D23" s="7"/>
      <c r="E23" s="7"/>
    </row>
    <row r="24" spans="2:5" ht="13.5" customHeight="1">
      <c r="B24" s="26" t="s">
        <v>9</v>
      </c>
      <c r="C24" s="26" t="s">
        <v>23</v>
      </c>
      <c r="D24" s="26">
        <v>1</v>
      </c>
      <c r="E24" s="6"/>
    </row>
    <row r="25" spans="2:5" ht="26.25" customHeight="1">
      <c r="B25" s="26" t="s">
        <v>11</v>
      </c>
      <c r="C25" s="26" t="s">
        <v>24</v>
      </c>
      <c r="D25" s="26">
        <v>2</v>
      </c>
      <c r="E25" s="6"/>
    </row>
    <row r="26" spans="2:5" ht="25.5" customHeight="1">
      <c r="B26" s="5" t="s">
        <v>25</v>
      </c>
      <c r="C26" s="5"/>
      <c r="D26" s="5"/>
      <c r="E26" s="28">
        <f>(E14+E15+E16+E17)+(E12*0.01)*E19*E24</f>
        <v>0</v>
      </c>
    </row>
    <row r="27" spans="2:5" ht="24.75" customHeight="1">
      <c r="B27" s="5" t="s">
        <v>26</v>
      </c>
      <c r="C27" s="5"/>
      <c r="D27" s="5"/>
      <c r="E27" s="28">
        <f>E26-(E26*0.5)</f>
        <v>0</v>
      </c>
    </row>
    <row r="28" spans="2:5" ht="27.75" customHeight="1">
      <c r="B28" s="5" t="s">
        <v>27</v>
      </c>
      <c r="C28" s="5"/>
      <c r="D28" s="5"/>
      <c r="E28" s="28">
        <f>E26*1.5</f>
        <v>0</v>
      </c>
    </row>
    <row r="29" spans="2:5" ht="27.75" customHeight="1">
      <c r="B29" s="4" t="s">
        <v>28</v>
      </c>
      <c r="C29" s="4"/>
      <c r="D29" s="4"/>
      <c r="E29" s="26">
        <v>1.0641</v>
      </c>
    </row>
    <row r="30" spans="2:5" ht="27.75" customHeight="1">
      <c r="B30" s="4" t="s">
        <v>29</v>
      </c>
      <c r="C30" s="4"/>
      <c r="D30" s="4"/>
      <c r="E30" s="29">
        <f>Selic!M57/100</f>
        <v>2.8109870000000026</v>
      </c>
    </row>
    <row r="31" spans="2:5" ht="27" customHeight="1">
      <c r="B31" s="3" t="s">
        <v>30</v>
      </c>
      <c r="C31" s="3"/>
      <c r="D31" s="3"/>
      <c r="E31" s="30">
        <f>E29*E30+E29</f>
        <v>4.0552712667000028</v>
      </c>
    </row>
    <row r="32" spans="2:5" ht="27" customHeight="1">
      <c r="B32" s="2" t="s">
        <v>31</v>
      </c>
      <c r="C32" s="2"/>
      <c r="D32" s="2"/>
      <c r="E32" s="31">
        <f>E31*200</f>
        <v>811.05425334000051</v>
      </c>
    </row>
    <row r="33" spans="2:5">
      <c r="B33" s="2" t="s">
        <v>32</v>
      </c>
      <c r="C33" s="2"/>
      <c r="D33" s="2"/>
      <c r="E33" s="31">
        <f>E31*3000000</f>
        <v>12165813.800100008</v>
      </c>
    </row>
  </sheetData>
  <mergeCells count="20">
    <mergeCell ref="B29:D29"/>
    <mergeCell ref="B30:D30"/>
    <mergeCell ref="B31:D31"/>
    <mergeCell ref="B32:D32"/>
    <mergeCell ref="B33:D33"/>
    <mergeCell ref="B23:E23"/>
    <mergeCell ref="E24:E25"/>
    <mergeCell ref="B26:D26"/>
    <mergeCell ref="B27:D27"/>
    <mergeCell ref="B28:D28"/>
    <mergeCell ref="C10:E10"/>
    <mergeCell ref="B11:D11"/>
    <mergeCell ref="B13:E13"/>
    <mergeCell ref="B18:E18"/>
    <mergeCell ref="E19:E22"/>
    <mergeCell ref="B5:E5"/>
    <mergeCell ref="B6:E6"/>
    <mergeCell ref="B7:E7"/>
    <mergeCell ref="C8:E8"/>
    <mergeCell ref="C9:E9"/>
  </mergeCells>
  <printOptions horizontalCentered="1"/>
  <pageMargins left="0.74791666666666701" right="0.62986111111111098" top="0.98402777777777795" bottom="0.86597222222222203" header="0.51180555555555496" footer="0.51180555555555496"/>
  <pageSetup paperSize="9" scale="98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57"/>
  <sheetViews>
    <sheetView showGridLines="0" zoomScale="90" zoomScaleNormal="90" workbookViewId="0">
      <selection activeCell="J28" sqref="J28"/>
    </sheetView>
  </sheetViews>
  <sheetFormatPr defaultRowHeight="12.75"/>
  <cols>
    <col min="1" max="1" width="5.5703125" style="32" customWidth="1"/>
    <col min="2" max="13" width="6.85546875" style="33" customWidth="1"/>
    <col min="14" max="14" width="3.28515625" style="20" customWidth="1"/>
    <col min="15" max="15" width="5.140625" style="32" customWidth="1"/>
    <col min="16" max="27" width="7.28515625" style="34" customWidth="1"/>
    <col min="28" max="257" width="8.7109375" style="20" customWidth="1"/>
    <col min="258" max="1025" width="8.7109375" customWidth="1"/>
  </cols>
  <sheetData>
    <row r="1" spans="1:27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" t="s">
        <v>34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38" customFormat="1" ht="24">
      <c r="A2" s="35" t="s">
        <v>35</v>
      </c>
      <c r="B2" s="36" t="s">
        <v>36</v>
      </c>
      <c r="C2" s="36" t="s">
        <v>37</v>
      </c>
      <c r="D2" s="36" t="s">
        <v>38</v>
      </c>
      <c r="E2" s="36" t="s">
        <v>39</v>
      </c>
      <c r="F2" s="36" t="s">
        <v>40</v>
      </c>
      <c r="G2" s="36" t="s">
        <v>41</v>
      </c>
      <c r="H2" s="36" t="s">
        <v>42</v>
      </c>
      <c r="I2" s="36" t="s">
        <v>43</v>
      </c>
      <c r="J2" s="36" t="s">
        <v>44</v>
      </c>
      <c r="K2" s="36" t="s">
        <v>45</v>
      </c>
      <c r="L2" s="36" t="s">
        <v>46</v>
      </c>
      <c r="M2" s="37" t="s">
        <v>47</v>
      </c>
      <c r="O2" s="39" t="s">
        <v>35</v>
      </c>
      <c r="P2" s="40" t="s">
        <v>36</v>
      </c>
      <c r="Q2" s="40" t="s">
        <v>37</v>
      </c>
      <c r="R2" s="40" t="s">
        <v>38</v>
      </c>
      <c r="S2" s="40" t="s">
        <v>39</v>
      </c>
      <c r="T2" s="40" t="s">
        <v>40</v>
      </c>
      <c r="U2" s="40" t="s">
        <v>41</v>
      </c>
      <c r="V2" s="40" t="s">
        <v>42</v>
      </c>
      <c r="W2" s="40" t="s">
        <v>43</v>
      </c>
      <c r="X2" s="40" t="s">
        <v>44</v>
      </c>
      <c r="Y2" s="40" t="s">
        <v>45</v>
      </c>
      <c r="Z2" s="40" t="s">
        <v>46</v>
      </c>
      <c r="AA2" s="41" t="s">
        <v>47</v>
      </c>
    </row>
    <row r="3" spans="1:27">
      <c r="A3" s="42">
        <v>2000</v>
      </c>
      <c r="B3" s="43">
        <v>1.46</v>
      </c>
      <c r="C3" s="43">
        <v>1.45</v>
      </c>
      <c r="D3" s="43">
        <v>1.45</v>
      </c>
      <c r="E3" s="43">
        <v>1.3</v>
      </c>
      <c r="F3" s="43">
        <v>1.49</v>
      </c>
      <c r="G3" s="43">
        <v>1.39</v>
      </c>
      <c r="H3" s="43">
        <v>1.31</v>
      </c>
      <c r="I3" s="43">
        <v>1.41</v>
      </c>
      <c r="J3" s="43">
        <v>1.22</v>
      </c>
      <c r="K3" s="43">
        <v>1.29</v>
      </c>
      <c r="L3" s="43">
        <v>1.22</v>
      </c>
      <c r="M3" s="44">
        <v>1.2</v>
      </c>
      <c r="N3" s="45"/>
      <c r="O3" s="46">
        <v>2000</v>
      </c>
      <c r="P3" s="47">
        <v>0</v>
      </c>
      <c r="Q3" s="47">
        <v>0</v>
      </c>
      <c r="R3" s="47">
        <v>0</v>
      </c>
      <c r="S3" s="47">
        <v>0</v>
      </c>
      <c r="T3" s="47">
        <v>0</v>
      </c>
      <c r="U3" s="47">
        <v>0</v>
      </c>
      <c r="V3" s="47">
        <v>0</v>
      </c>
      <c r="W3" s="47">
        <v>0</v>
      </c>
      <c r="X3" s="47">
        <v>0</v>
      </c>
      <c r="Y3" s="47">
        <v>0</v>
      </c>
      <c r="Z3" s="48">
        <f>AA3+L3</f>
        <v>281.09870000000001</v>
      </c>
      <c r="AA3" s="49">
        <f>P4+M3</f>
        <v>279.87869999999998</v>
      </c>
    </row>
    <row r="4" spans="1:27">
      <c r="A4" s="42">
        <v>2001</v>
      </c>
      <c r="B4" s="43">
        <v>1.27</v>
      </c>
      <c r="C4" s="43">
        <v>1.02</v>
      </c>
      <c r="D4" s="43">
        <v>1.26</v>
      </c>
      <c r="E4" s="43">
        <v>1.19</v>
      </c>
      <c r="F4" s="43">
        <v>1.34</v>
      </c>
      <c r="G4" s="43">
        <v>1.27</v>
      </c>
      <c r="H4" s="43">
        <v>1.5</v>
      </c>
      <c r="I4" s="43">
        <v>1.6</v>
      </c>
      <c r="J4" s="43">
        <v>1.32</v>
      </c>
      <c r="K4" s="43">
        <v>1.53</v>
      </c>
      <c r="L4" s="43">
        <v>1.39</v>
      </c>
      <c r="M4" s="44">
        <v>1.39</v>
      </c>
      <c r="N4" s="45"/>
      <c r="O4" s="46">
        <v>2001</v>
      </c>
      <c r="P4" s="48">
        <f>Q4+B4</f>
        <v>278.67869999999999</v>
      </c>
      <c r="Q4" s="48">
        <f>R4+C4</f>
        <v>277.40870000000001</v>
      </c>
      <c r="R4" s="48">
        <f>S4+D4</f>
        <v>276.38870000000003</v>
      </c>
      <c r="S4" s="48">
        <f>T4+E4</f>
        <v>275.12870000000004</v>
      </c>
      <c r="T4" s="48">
        <f>U4+F4</f>
        <v>273.93870000000004</v>
      </c>
      <c r="U4" s="48">
        <f>V4+G4</f>
        <v>272.59870000000006</v>
      </c>
      <c r="V4" s="48">
        <f>W4+H4</f>
        <v>271.32870000000008</v>
      </c>
      <c r="W4" s="48">
        <f>X4+I4</f>
        <v>269.82870000000008</v>
      </c>
      <c r="X4" s="48">
        <f>Y4+J4</f>
        <v>268.22870000000006</v>
      </c>
      <c r="Y4" s="48">
        <f>Z4+K4</f>
        <v>266.90870000000007</v>
      </c>
      <c r="Z4" s="48">
        <f>AA4+L4</f>
        <v>265.37870000000009</v>
      </c>
      <c r="AA4" s="49">
        <f>P5+M4</f>
        <v>263.98870000000011</v>
      </c>
    </row>
    <row r="5" spans="1:27">
      <c r="A5" s="42">
        <v>2002</v>
      </c>
      <c r="B5" s="43">
        <v>1.53</v>
      </c>
      <c r="C5" s="43">
        <v>1.25</v>
      </c>
      <c r="D5" s="43">
        <v>1.37</v>
      </c>
      <c r="E5" s="43">
        <v>1.48</v>
      </c>
      <c r="F5" s="43">
        <v>1.41</v>
      </c>
      <c r="G5" s="43">
        <v>1.33</v>
      </c>
      <c r="H5" s="43">
        <v>1.54</v>
      </c>
      <c r="I5" s="43">
        <v>1.44</v>
      </c>
      <c r="J5" s="43">
        <v>1.38</v>
      </c>
      <c r="K5" s="43">
        <v>1.65</v>
      </c>
      <c r="L5" s="43">
        <v>1.54</v>
      </c>
      <c r="M5" s="44">
        <v>1.74</v>
      </c>
      <c r="N5" s="45"/>
      <c r="O5" s="46">
        <v>2002</v>
      </c>
      <c r="P5" s="48">
        <f>Q5+B5</f>
        <v>262.59870000000012</v>
      </c>
      <c r="Q5" s="48">
        <f>R5+C5</f>
        <v>261.06870000000015</v>
      </c>
      <c r="R5" s="48">
        <f>S5+D5</f>
        <v>259.81870000000015</v>
      </c>
      <c r="S5" s="48">
        <f>T5+E5</f>
        <v>258.44870000000014</v>
      </c>
      <c r="T5" s="48">
        <f>U5+F5</f>
        <v>256.96870000000013</v>
      </c>
      <c r="U5" s="48">
        <f>V5+G5</f>
        <v>255.5587000000001</v>
      </c>
      <c r="V5" s="48">
        <f>W5+H5</f>
        <v>254.22870000000009</v>
      </c>
      <c r="W5" s="48">
        <f>X5+I5</f>
        <v>252.6887000000001</v>
      </c>
      <c r="X5" s="48">
        <f>Y5+J5</f>
        <v>251.2487000000001</v>
      </c>
      <c r="Y5" s="48">
        <f>Z5+K5</f>
        <v>249.8687000000001</v>
      </c>
      <c r="Z5" s="48">
        <f>AA5+L5</f>
        <v>248.2187000000001</v>
      </c>
      <c r="AA5" s="49">
        <f>P6+M5</f>
        <v>246.67870000000011</v>
      </c>
    </row>
    <row r="6" spans="1:27">
      <c r="A6" s="42">
        <v>2003</v>
      </c>
      <c r="B6" s="43">
        <v>1.97</v>
      </c>
      <c r="C6" s="43">
        <v>1.83</v>
      </c>
      <c r="D6" s="43">
        <v>1.78</v>
      </c>
      <c r="E6" s="43">
        <v>1.87</v>
      </c>
      <c r="F6" s="43">
        <v>1.97</v>
      </c>
      <c r="G6" s="43">
        <v>1.86</v>
      </c>
      <c r="H6" s="43">
        <v>2.08</v>
      </c>
      <c r="I6" s="43">
        <v>1.77</v>
      </c>
      <c r="J6" s="43">
        <v>1.68</v>
      </c>
      <c r="K6" s="43">
        <v>1.64</v>
      </c>
      <c r="L6" s="43">
        <v>1.34</v>
      </c>
      <c r="M6" s="44">
        <v>1.37</v>
      </c>
      <c r="O6" s="46">
        <v>2003</v>
      </c>
      <c r="P6" s="48">
        <f>Q6+B6</f>
        <v>244.9387000000001</v>
      </c>
      <c r="Q6" s="48">
        <f>R6+C6</f>
        <v>242.9687000000001</v>
      </c>
      <c r="R6" s="48">
        <f>S6+D6</f>
        <v>241.13870000000009</v>
      </c>
      <c r="S6" s="48">
        <f>T6+E6</f>
        <v>239.35870000000008</v>
      </c>
      <c r="T6" s="48">
        <f>U6+F6</f>
        <v>237.48870000000008</v>
      </c>
      <c r="U6" s="48">
        <f>V6+G6</f>
        <v>235.51870000000008</v>
      </c>
      <c r="V6" s="48">
        <f>W6+H6</f>
        <v>233.65870000000007</v>
      </c>
      <c r="W6" s="48">
        <f>X6+I6</f>
        <v>231.57870000000005</v>
      </c>
      <c r="X6" s="48">
        <f>Y6+J6</f>
        <v>229.80870000000004</v>
      </c>
      <c r="Y6" s="48">
        <f>Z6+K6</f>
        <v>228.12870000000004</v>
      </c>
      <c r="Z6" s="48">
        <f>AA6+L6</f>
        <v>226.48870000000005</v>
      </c>
      <c r="AA6" s="49">
        <f>P7+M6</f>
        <v>225.14870000000005</v>
      </c>
    </row>
    <row r="7" spans="1:27">
      <c r="A7" s="42">
        <v>2004</v>
      </c>
      <c r="B7" s="43">
        <v>1.27</v>
      </c>
      <c r="C7" s="43">
        <v>1.08</v>
      </c>
      <c r="D7" s="43">
        <v>1.38</v>
      </c>
      <c r="E7" s="43">
        <v>1.18</v>
      </c>
      <c r="F7" s="43">
        <v>1.23</v>
      </c>
      <c r="G7" s="43">
        <v>1.23</v>
      </c>
      <c r="H7" s="43">
        <v>1.29</v>
      </c>
      <c r="I7" s="43">
        <v>1.29</v>
      </c>
      <c r="J7" s="43">
        <v>1.25</v>
      </c>
      <c r="K7" s="43">
        <v>1.21</v>
      </c>
      <c r="L7" s="43">
        <v>1.25</v>
      </c>
      <c r="M7" s="44">
        <v>1.48</v>
      </c>
      <c r="O7" s="46">
        <v>2004</v>
      </c>
      <c r="P7" s="48">
        <f>Q7+B7</f>
        <v>223.77870000000004</v>
      </c>
      <c r="Q7" s="48">
        <f>R7+C7</f>
        <v>222.50870000000003</v>
      </c>
      <c r="R7" s="48">
        <f>S7+D7</f>
        <v>221.42870000000002</v>
      </c>
      <c r="S7" s="48">
        <f>T7+E7</f>
        <v>220.04870000000003</v>
      </c>
      <c r="T7" s="48">
        <f>U7+F7</f>
        <v>218.86870000000002</v>
      </c>
      <c r="U7" s="48">
        <f>V7+G7</f>
        <v>217.63870000000003</v>
      </c>
      <c r="V7" s="48">
        <f>W7+H7</f>
        <v>216.40870000000004</v>
      </c>
      <c r="W7" s="48">
        <f>X7+I7</f>
        <v>215.11870000000005</v>
      </c>
      <c r="X7" s="48">
        <f>Y7+J7</f>
        <v>213.82870000000005</v>
      </c>
      <c r="Y7" s="48">
        <f>Z7+K7</f>
        <v>212.57870000000005</v>
      </c>
      <c r="Z7" s="48">
        <f>AA7+L7</f>
        <v>211.36870000000005</v>
      </c>
      <c r="AA7" s="49">
        <f>P8+M7</f>
        <v>210.11870000000005</v>
      </c>
    </row>
    <row r="8" spans="1:27">
      <c r="A8" s="42">
        <v>2005</v>
      </c>
      <c r="B8" s="43">
        <v>1.38</v>
      </c>
      <c r="C8" s="43">
        <v>1.22</v>
      </c>
      <c r="D8" s="43">
        <v>1.53</v>
      </c>
      <c r="E8" s="43">
        <v>1.41</v>
      </c>
      <c r="F8" s="43">
        <v>1.5</v>
      </c>
      <c r="G8" s="43">
        <v>1.59</v>
      </c>
      <c r="H8" s="43">
        <v>1.51</v>
      </c>
      <c r="I8" s="43">
        <v>1.66</v>
      </c>
      <c r="J8" s="43">
        <v>1.5</v>
      </c>
      <c r="K8" s="43">
        <v>1.41</v>
      </c>
      <c r="L8" s="43">
        <v>1.38</v>
      </c>
      <c r="M8" s="44">
        <v>1.47</v>
      </c>
      <c r="O8" s="46">
        <v>2005</v>
      </c>
      <c r="P8" s="48">
        <f>Q8+B8</f>
        <v>208.63870000000006</v>
      </c>
      <c r="Q8" s="48">
        <f>R8+C8</f>
        <v>207.25870000000006</v>
      </c>
      <c r="R8" s="48">
        <f>S8+D8</f>
        <v>206.03870000000006</v>
      </c>
      <c r="S8" s="48">
        <f>T8+E8</f>
        <v>204.50870000000006</v>
      </c>
      <c r="T8" s="48">
        <f>U8+F8</f>
        <v>203.09870000000006</v>
      </c>
      <c r="U8" s="48">
        <f>V8+G8</f>
        <v>201.59870000000006</v>
      </c>
      <c r="V8" s="48">
        <f>W8+H8</f>
        <v>200.00870000000006</v>
      </c>
      <c r="W8" s="48">
        <f>X8+I8</f>
        <v>198.49870000000007</v>
      </c>
      <c r="X8" s="48">
        <f>Y8+J8</f>
        <v>196.83870000000007</v>
      </c>
      <c r="Y8" s="48">
        <f>Z8+K8</f>
        <v>195.33870000000007</v>
      </c>
      <c r="Z8" s="48">
        <f>AA8+L8</f>
        <v>193.92870000000008</v>
      </c>
      <c r="AA8" s="49">
        <f>P9+M8</f>
        <v>192.54870000000008</v>
      </c>
    </row>
    <row r="9" spans="1:27">
      <c r="A9" s="42">
        <v>2006</v>
      </c>
      <c r="B9" s="43">
        <v>1.43</v>
      </c>
      <c r="C9" s="43">
        <v>1.1499999999999999</v>
      </c>
      <c r="D9" s="43">
        <v>1.42</v>
      </c>
      <c r="E9" s="43">
        <v>1.08</v>
      </c>
      <c r="F9" s="43">
        <v>1.28</v>
      </c>
      <c r="G9" s="43">
        <v>1.18</v>
      </c>
      <c r="H9" s="43">
        <v>1.17</v>
      </c>
      <c r="I9" s="43">
        <v>1.26</v>
      </c>
      <c r="J9" s="43">
        <v>1.06</v>
      </c>
      <c r="K9" s="43">
        <v>1.0900000000000001</v>
      </c>
      <c r="L9" s="43">
        <v>1.02</v>
      </c>
      <c r="M9" s="44">
        <v>0.99</v>
      </c>
      <c r="O9" s="46">
        <v>2006</v>
      </c>
      <c r="P9" s="48">
        <f>Q9+B9</f>
        <v>191.07870000000008</v>
      </c>
      <c r="Q9" s="48">
        <f>R9+C9</f>
        <v>189.64870000000008</v>
      </c>
      <c r="R9" s="48">
        <f>S9+D9</f>
        <v>188.49870000000007</v>
      </c>
      <c r="S9" s="48">
        <f>T9+E9</f>
        <v>187.07870000000008</v>
      </c>
      <c r="T9" s="48">
        <f>U9+F9</f>
        <v>185.99870000000007</v>
      </c>
      <c r="U9" s="48">
        <f>V9+G9</f>
        <v>184.71870000000007</v>
      </c>
      <c r="V9" s="48">
        <f>W9+H9</f>
        <v>183.53870000000006</v>
      </c>
      <c r="W9" s="48">
        <f>X9+I9</f>
        <v>182.36870000000008</v>
      </c>
      <c r="X9" s="48">
        <f>Y9+J9</f>
        <v>181.10870000000008</v>
      </c>
      <c r="Y9" s="48">
        <f>Z9+K9</f>
        <v>180.04870000000008</v>
      </c>
      <c r="Z9" s="48">
        <f>AA9+L9</f>
        <v>178.95870000000008</v>
      </c>
      <c r="AA9" s="49">
        <f>P10+M9</f>
        <v>177.93870000000007</v>
      </c>
    </row>
    <row r="10" spans="1:27">
      <c r="A10" s="42">
        <v>2007</v>
      </c>
      <c r="B10" s="43">
        <v>1.08</v>
      </c>
      <c r="C10" s="43">
        <v>0.87</v>
      </c>
      <c r="D10" s="43">
        <v>1.05</v>
      </c>
      <c r="E10" s="43">
        <v>0.94</v>
      </c>
      <c r="F10" s="43">
        <v>1.03</v>
      </c>
      <c r="G10" s="43">
        <v>0.91</v>
      </c>
      <c r="H10" s="43">
        <v>0.97</v>
      </c>
      <c r="I10" s="43">
        <v>0.99</v>
      </c>
      <c r="J10" s="43">
        <v>0.8</v>
      </c>
      <c r="K10" s="43">
        <v>0.93</v>
      </c>
      <c r="L10" s="43">
        <v>0.84</v>
      </c>
      <c r="M10" s="44">
        <v>0.84</v>
      </c>
      <c r="O10" s="46">
        <v>2007</v>
      </c>
      <c r="P10" s="48">
        <f>Q10+B10</f>
        <v>176.94870000000006</v>
      </c>
      <c r="Q10" s="48">
        <f>R10+C10</f>
        <v>175.86870000000005</v>
      </c>
      <c r="R10" s="48">
        <f>S10+D10</f>
        <v>174.99870000000004</v>
      </c>
      <c r="S10" s="48">
        <f>T10+E10</f>
        <v>173.94870000000003</v>
      </c>
      <c r="T10" s="48">
        <f>U10+F10</f>
        <v>173.00870000000003</v>
      </c>
      <c r="U10" s="48">
        <f>V10+G10</f>
        <v>171.97870000000003</v>
      </c>
      <c r="V10" s="48">
        <f>W10+H10</f>
        <v>171.06870000000004</v>
      </c>
      <c r="W10" s="48">
        <f>X10+I10</f>
        <v>170.09870000000004</v>
      </c>
      <c r="X10" s="48">
        <f>Y10+J10</f>
        <v>169.10870000000003</v>
      </c>
      <c r="Y10" s="48">
        <f>Z10+K10</f>
        <v>168.30870000000002</v>
      </c>
      <c r="Z10" s="48">
        <f>AA10+L10</f>
        <v>167.37870000000001</v>
      </c>
      <c r="AA10" s="49">
        <f>P11+M10</f>
        <v>166.53870000000001</v>
      </c>
    </row>
    <row r="11" spans="1:27">
      <c r="A11" s="42">
        <v>2008</v>
      </c>
      <c r="B11" s="43">
        <v>0.93</v>
      </c>
      <c r="C11" s="43">
        <v>0.8</v>
      </c>
      <c r="D11" s="43">
        <v>0.84</v>
      </c>
      <c r="E11" s="43">
        <v>0.9</v>
      </c>
      <c r="F11" s="43">
        <v>0.88</v>
      </c>
      <c r="G11" s="43">
        <v>0.95550000000000002</v>
      </c>
      <c r="H11" s="43">
        <v>1.0696000000000001</v>
      </c>
      <c r="I11" s="43">
        <v>1.0176000000000001</v>
      </c>
      <c r="J11" s="43">
        <v>1.103</v>
      </c>
      <c r="K11" s="43">
        <v>1.1758</v>
      </c>
      <c r="L11" s="43">
        <v>1.0189999999999999</v>
      </c>
      <c r="M11" s="44">
        <v>1.1200000000000001</v>
      </c>
      <c r="O11" s="46">
        <v>2008</v>
      </c>
      <c r="P11" s="48">
        <f>Q11+B11</f>
        <v>165.6987</v>
      </c>
      <c r="Q11" s="48">
        <f>R11+C11</f>
        <v>164.7687</v>
      </c>
      <c r="R11" s="48">
        <f>S11+D11</f>
        <v>163.96869999999998</v>
      </c>
      <c r="S11" s="48">
        <f>T11+E11</f>
        <v>163.12869999999998</v>
      </c>
      <c r="T11" s="48">
        <f>U11+F11</f>
        <v>162.22869999999998</v>
      </c>
      <c r="U11" s="48">
        <f>V11+G11</f>
        <v>161.34869999999998</v>
      </c>
      <c r="V11" s="48">
        <f>W11+H11</f>
        <v>160.39319999999998</v>
      </c>
      <c r="W11" s="48">
        <f>X11+I11</f>
        <v>159.32359999999997</v>
      </c>
      <c r="X11" s="48">
        <f>Y11+J11</f>
        <v>158.30599999999998</v>
      </c>
      <c r="Y11" s="48">
        <f>Z11+K11</f>
        <v>157.20299999999997</v>
      </c>
      <c r="Z11" s="48">
        <f>AA11+L11</f>
        <v>156.02719999999997</v>
      </c>
      <c r="AA11" s="49">
        <f>P12+M11</f>
        <v>155.00819999999996</v>
      </c>
    </row>
    <row r="12" spans="1:27">
      <c r="A12" s="42">
        <v>2009</v>
      </c>
      <c r="B12" s="43">
        <v>1.05</v>
      </c>
      <c r="C12" s="43">
        <v>0.85499999999999998</v>
      </c>
      <c r="D12" s="43">
        <v>0.9708</v>
      </c>
      <c r="E12" s="43">
        <v>0.83950000000000002</v>
      </c>
      <c r="F12" s="43">
        <v>0.77080000000000004</v>
      </c>
      <c r="G12" s="43">
        <v>0.7621</v>
      </c>
      <c r="H12" s="43">
        <v>0.79</v>
      </c>
      <c r="I12" s="43">
        <v>0.69</v>
      </c>
      <c r="J12" s="43">
        <v>0.69</v>
      </c>
      <c r="K12" s="43">
        <v>0.69</v>
      </c>
      <c r="L12" s="43">
        <v>0.66</v>
      </c>
      <c r="M12" s="44">
        <v>0.73</v>
      </c>
      <c r="O12" s="46">
        <v>2009</v>
      </c>
      <c r="P12" s="48">
        <f>Q12+B12</f>
        <v>153.88819999999996</v>
      </c>
      <c r="Q12" s="48">
        <f>R12+C12</f>
        <v>152.83819999999994</v>
      </c>
      <c r="R12" s="48">
        <f>S12+D12</f>
        <v>151.98319999999995</v>
      </c>
      <c r="S12" s="48">
        <f>T12+E12</f>
        <v>151.01239999999996</v>
      </c>
      <c r="T12" s="48">
        <f>U12+F12</f>
        <v>150.17289999999997</v>
      </c>
      <c r="U12" s="48">
        <f>V12+G12</f>
        <v>149.40209999999996</v>
      </c>
      <c r="V12" s="48">
        <f>W12+H12</f>
        <v>148.63999999999996</v>
      </c>
      <c r="W12" s="48">
        <f>X12+I12</f>
        <v>147.84999999999997</v>
      </c>
      <c r="X12" s="48">
        <f>Y12+J12</f>
        <v>147.15999999999997</v>
      </c>
      <c r="Y12" s="48">
        <f>Z12+K12</f>
        <v>146.46999999999997</v>
      </c>
      <c r="Z12" s="48">
        <f>AA12+L12</f>
        <v>145.77999999999997</v>
      </c>
      <c r="AA12" s="49">
        <f>P13+M12</f>
        <v>145.11999999999998</v>
      </c>
    </row>
    <row r="13" spans="1:27">
      <c r="A13" s="42">
        <v>2010</v>
      </c>
      <c r="B13" s="43">
        <v>0.66</v>
      </c>
      <c r="C13" s="43">
        <v>0.59</v>
      </c>
      <c r="D13" s="43">
        <v>0.76</v>
      </c>
      <c r="E13" s="43">
        <v>0.67</v>
      </c>
      <c r="F13" s="43">
        <v>0.75</v>
      </c>
      <c r="G13" s="43">
        <v>0.79</v>
      </c>
      <c r="H13" s="43">
        <v>0.86</v>
      </c>
      <c r="I13" s="43">
        <v>0.89</v>
      </c>
      <c r="J13" s="43">
        <v>0.85</v>
      </c>
      <c r="K13" s="43">
        <v>0.81</v>
      </c>
      <c r="L13" s="43">
        <v>0.81</v>
      </c>
      <c r="M13" s="44">
        <v>0.93</v>
      </c>
      <c r="O13" s="46">
        <v>2010</v>
      </c>
      <c r="P13" s="48">
        <f>Q13+B13</f>
        <v>144.38999999999999</v>
      </c>
      <c r="Q13" s="48">
        <f>R13+C13</f>
        <v>143.72999999999999</v>
      </c>
      <c r="R13" s="48">
        <f>S13+D13</f>
        <v>143.13999999999999</v>
      </c>
      <c r="S13" s="48">
        <f>T13+E13</f>
        <v>142.38</v>
      </c>
      <c r="T13" s="48">
        <f>U13+F13</f>
        <v>141.71</v>
      </c>
      <c r="U13" s="48">
        <f>V13+G13</f>
        <v>140.96</v>
      </c>
      <c r="V13" s="48">
        <f>W13+H13</f>
        <v>140.17000000000002</v>
      </c>
      <c r="W13" s="48">
        <f>X13+I13</f>
        <v>139.31</v>
      </c>
      <c r="X13" s="48">
        <f>Y13+J13</f>
        <v>138.42000000000002</v>
      </c>
      <c r="Y13" s="48">
        <f>Z13+K13</f>
        <v>137.57000000000002</v>
      </c>
      <c r="Z13" s="48">
        <f>AA13+L13</f>
        <v>136.76000000000002</v>
      </c>
      <c r="AA13" s="49">
        <f>P14+M13</f>
        <v>135.95000000000002</v>
      </c>
    </row>
    <row r="14" spans="1:27">
      <c r="A14" s="42">
        <v>2011</v>
      </c>
      <c r="B14" s="43">
        <v>0.86</v>
      </c>
      <c r="C14" s="43">
        <v>0.84</v>
      </c>
      <c r="D14" s="43">
        <v>0.92</v>
      </c>
      <c r="E14" s="43">
        <v>0.84</v>
      </c>
      <c r="F14" s="50">
        <v>0.99</v>
      </c>
      <c r="G14" s="50">
        <v>0.96</v>
      </c>
      <c r="H14" s="50">
        <v>0.97</v>
      </c>
      <c r="I14" s="50">
        <v>1.07</v>
      </c>
      <c r="J14" s="50">
        <v>0.94</v>
      </c>
      <c r="K14" s="50">
        <v>0.88</v>
      </c>
      <c r="L14" s="50">
        <v>0.86</v>
      </c>
      <c r="M14" s="51">
        <v>0.91</v>
      </c>
      <c r="O14" s="46">
        <v>2011</v>
      </c>
      <c r="P14" s="48">
        <f>Q14+B14</f>
        <v>135.02000000000001</v>
      </c>
      <c r="Q14" s="48">
        <f>R14+C14</f>
        <v>134.16</v>
      </c>
      <c r="R14" s="48">
        <f>S14+D14</f>
        <v>133.32</v>
      </c>
      <c r="S14" s="48">
        <f>T14+E14</f>
        <v>132.4</v>
      </c>
      <c r="T14" s="48">
        <f>U14+F14</f>
        <v>131.56</v>
      </c>
      <c r="U14" s="48">
        <f>V14+G14</f>
        <v>130.57</v>
      </c>
      <c r="V14" s="48">
        <f>W14+H14</f>
        <v>129.60999999999999</v>
      </c>
      <c r="W14" s="48">
        <f>X14+I14</f>
        <v>128.63999999999999</v>
      </c>
      <c r="X14" s="48">
        <f>Y14+J14</f>
        <v>127.56999999999998</v>
      </c>
      <c r="Y14" s="48">
        <f>Z14+K14</f>
        <v>126.62999999999998</v>
      </c>
      <c r="Z14" s="48">
        <f>AA14+L14</f>
        <v>125.74999999999999</v>
      </c>
      <c r="AA14" s="49">
        <f>P15+M14</f>
        <v>124.88999999999999</v>
      </c>
    </row>
    <row r="15" spans="1:27">
      <c r="A15" s="42">
        <v>2012</v>
      </c>
      <c r="B15" s="50">
        <v>0.89</v>
      </c>
      <c r="C15" s="52">
        <v>0.75</v>
      </c>
      <c r="D15" s="50">
        <v>0.82</v>
      </c>
      <c r="E15" s="50">
        <v>0.71</v>
      </c>
      <c r="F15" s="50">
        <v>0.74</v>
      </c>
      <c r="G15" s="50">
        <v>0.64</v>
      </c>
      <c r="H15" s="50">
        <v>0.68</v>
      </c>
      <c r="I15" s="50">
        <v>0.69</v>
      </c>
      <c r="J15" s="50">
        <v>0.54</v>
      </c>
      <c r="K15" s="50">
        <v>0.61</v>
      </c>
      <c r="L15" s="50">
        <v>0.55000000000000004</v>
      </c>
      <c r="M15" s="51">
        <v>0.55000000000000004</v>
      </c>
      <c r="O15" s="46">
        <v>2012</v>
      </c>
      <c r="P15" s="48">
        <f>Q15+B15</f>
        <v>123.97999999999999</v>
      </c>
      <c r="Q15" s="48">
        <f>R15+C15</f>
        <v>123.08999999999999</v>
      </c>
      <c r="R15" s="48">
        <f>S15+D15</f>
        <v>122.33999999999999</v>
      </c>
      <c r="S15" s="48">
        <f>T15+E15</f>
        <v>121.52</v>
      </c>
      <c r="T15" s="48">
        <f>U15+F15</f>
        <v>120.81</v>
      </c>
      <c r="U15" s="48">
        <f>V15+G15</f>
        <v>120.07000000000001</v>
      </c>
      <c r="V15" s="48">
        <f>W15+H15</f>
        <v>119.43</v>
      </c>
      <c r="W15" s="48">
        <f>X15+I15</f>
        <v>118.75</v>
      </c>
      <c r="X15" s="48">
        <f>Y15+J15</f>
        <v>118.06</v>
      </c>
      <c r="Y15" s="48">
        <f>Z15+K15</f>
        <v>117.52</v>
      </c>
      <c r="Z15" s="48">
        <f>AA15+L15</f>
        <v>116.91</v>
      </c>
      <c r="AA15" s="49">
        <f>P16+M15</f>
        <v>116.36</v>
      </c>
    </row>
    <row r="16" spans="1:27">
      <c r="A16" s="42">
        <v>2013</v>
      </c>
      <c r="B16" s="50">
        <v>0.6</v>
      </c>
      <c r="C16" s="50">
        <v>0.49</v>
      </c>
      <c r="D16" s="50">
        <v>0.55000000000000004</v>
      </c>
      <c r="E16" s="50">
        <v>0.61</v>
      </c>
      <c r="F16" s="50">
        <v>0.6</v>
      </c>
      <c r="G16" s="50">
        <v>0.61</v>
      </c>
      <c r="H16" s="50">
        <v>0.72</v>
      </c>
      <c r="I16" s="50">
        <v>0.71</v>
      </c>
      <c r="J16" s="50">
        <v>0.71</v>
      </c>
      <c r="K16" s="50">
        <v>0.81</v>
      </c>
      <c r="L16" s="50">
        <v>0.72</v>
      </c>
      <c r="M16" s="51">
        <v>0.79</v>
      </c>
      <c r="O16" s="46">
        <v>2013</v>
      </c>
      <c r="P16" s="48">
        <f>Q16+B16</f>
        <v>115.81</v>
      </c>
      <c r="Q16" s="48">
        <f>R16+C16</f>
        <v>115.21000000000001</v>
      </c>
      <c r="R16" s="48">
        <f>S16+D16</f>
        <v>114.72000000000001</v>
      </c>
      <c r="S16" s="48">
        <f>T16+E16</f>
        <v>114.17000000000002</v>
      </c>
      <c r="T16" s="48">
        <f>U16+F16</f>
        <v>113.56000000000002</v>
      </c>
      <c r="U16" s="48">
        <f>V16+G16</f>
        <v>112.96000000000002</v>
      </c>
      <c r="V16" s="48">
        <f>W16+H16</f>
        <v>112.35000000000002</v>
      </c>
      <c r="W16" s="48">
        <f>X16+I16</f>
        <v>111.63000000000002</v>
      </c>
      <c r="X16" s="48">
        <f>Y16+J16</f>
        <v>110.92000000000003</v>
      </c>
      <c r="Y16" s="48">
        <f>Z16+K16</f>
        <v>110.21000000000004</v>
      </c>
      <c r="Z16" s="48">
        <f>AA16+L16</f>
        <v>109.40000000000003</v>
      </c>
      <c r="AA16" s="49">
        <f>P17+M16</f>
        <v>108.68000000000004</v>
      </c>
    </row>
    <row r="17" spans="1:27">
      <c r="A17" s="42">
        <v>2014</v>
      </c>
      <c r="B17" s="50">
        <v>0.85</v>
      </c>
      <c r="C17" s="50">
        <v>0.79</v>
      </c>
      <c r="D17" s="50">
        <v>0.77</v>
      </c>
      <c r="E17" s="50">
        <v>0.82</v>
      </c>
      <c r="F17" s="50">
        <v>0.87</v>
      </c>
      <c r="G17" s="50">
        <v>0.82</v>
      </c>
      <c r="H17" s="50">
        <v>0.95</v>
      </c>
      <c r="I17" s="50">
        <v>0.87</v>
      </c>
      <c r="J17" s="50">
        <v>0.91</v>
      </c>
      <c r="K17" s="50">
        <v>0.95</v>
      </c>
      <c r="L17" s="50">
        <v>0.84</v>
      </c>
      <c r="M17" s="51">
        <v>0.96</v>
      </c>
      <c r="O17" s="46">
        <v>2014</v>
      </c>
      <c r="P17" s="48">
        <f>Q17+B17</f>
        <v>107.89000000000003</v>
      </c>
      <c r="Q17" s="48">
        <f>R17+C17</f>
        <v>107.04000000000003</v>
      </c>
      <c r="R17" s="48">
        <f>S17+D17</f>
        <v>106.25000000000003</v>
      </c>
      <c r="S17" s="48">
        <f>T17+E17</f>
        <v>105.48000000000003</v>
      </c>
      <c r="T17" s="48">
        <f>U17+F17</f>
        <v>104.66000000000004</v>
      </c>
      <c r="U17" s="48">
        <f>V17+G17</f>
        <v>103.79000000000003</v>
      </c>
      <c r="V17" s="48">
        <f>W17+H17</f>
        <v>102.97000000000004</v>
      </c>
      <c r="W17" s="48">
        <f>X17+I17</f>
        <v>102.02000000000004</v>
      </c>
      <c r="X17" s="48">
        <f>Y17+J17</f>
        <v>101.15000000000003</v>
      </c>
      <c r="Y17" s="48">
        <f>Z17+K17</f>
        <v>100.24000000000004</v>
      </c>
      <c r="Z17" s="48">
        <f>AA17+L17</f>
        <v>99.290000000000035</v>
      </c>
      <c r="AA17" s="49">
        <f>P18+M17</f>
        <v>98.450000000000031</v>
      </c>
    </row>
    <row r="18" spans="1:27">
      <c r="A18" s="42">
        <v>2015</v>
      </c>
      <c r="B18" s="50">
        <v>0.94</v>
      </c>
      <c r="C18" s="50">
        <v>0.82</v>
      </c>
      <c r="D18" s="50">
        <v>1.04</v>
      </c>
      <c r="E18" s="50">
        <v>0.95</v>
      </c>
      <c r="F18" s="50">
        <v>0.99</v>
      </c>
      <c r="G18" s="50">
        <v>1.07</v>
      </c>
      <c r="H18" s="50">
        <v>1.18</v>
      </c>
      <c r="I18" s="50">
        <v>1.1100000000000001</v>
      </c>
      <c r="J18" s="50">
        <v>1.1100000000000001</v>
      </c>
      <c r="K18" s="50">
        <v>1.1100000000000001</v>
      </c>
      <c r="L18" s="50">
        <v>1.06</v>
      </c>
      <c r="M18" s="51">
        <v>1.1599999999999999</v>
      </c>
      <c r="O18" s="46">
        <v>2015</v>
      </c>
      <c r="P18" s="48">
        <f>Q18+B18</f>
        <v>97.490000000000038</v>
      </c>
      <c r="Q18" s="48">
        <f>R18+C18</f>
        <v>96.55000000000004</v>
      </c>
      <c r="R18" s="48">
        <f>S18+D18</f>
        <v>95.730000000000047</v>
      </c>
      <c r="S18" s="48">
        <f>T18+E18</f>
        <v>94.69000000000004</v>
      </c>
      <c r="T18" s="48">
        <f>U18+F18</f>
        <v>93.740000000000038</v>
      </c>
      <c r="U18" s="48">
        <f>V18+G18</f>
        <v>92.750000000000043</v>
      </c>
      <c r="V18" s="48">
        <f>W18+H18</f>
        <v>91.680000000000049</v>
      </c>
      <c r="W18" s="48">
        <f>X18+I18</f>
        <v>90.500000000000043</v>
      </c>
      <c r="X18" s="48">
        <f>Y18+J18</f>
        <v>89.390000000000043</v>
      </c>
      <c r="Y18" s="48">
        <f>Z18+K18</f>
        <v>88.280000000000044</v>
      </c>
      <c r="Z18" s="48">
        <f>AA18+L18</f>
        <v>87.170000000000044</v>
      </c>
      <c r="AA18" s="49">
        <f>P19+M18</f>
        <v>86.110000000000042</v>
      </c>
    </row>
    <row r="19" spans="1:27">
      <c r="A19" s="42">
        <v>2016</v>
      </c>
      <c r="B19" s="50">
        <v>1.06</v>
      </c>
      <c r="C19" s="50">
        <v>1</v>
      </c>
      <c r="D19" s="50">
        <v>1.1599999999999999</v>
      </c>
      <c r="E19" s="50">
        <v>1.06</v>
      </c>
      <c r="F19" s="50">
        <v>1.1100000000000001</v>
      </c>
      <c r="G19" s="50">
        <v>1.1599999999999999</v>
      </c>
      <c r="H19" s="50">
        <v>1.1100000000000001</v>
      </c>
      <c r="I19" s="50">
        <v>1.22</v>
      </c>
      <c r="J19" s="50">
        <v>1.1100000000000001</v>
      </c>
      <c r="K19" s="50">
        <v>1.05</v>
      </c>
      <c r="L19" s="50">
        <v>1.04</v>
      </c>
      <c r="M19" s="51">
        <v>1.1200000000000001</v>
      </c>
      <c r="O19" s="46">
        <v>2016</v>
      </c>
      <c r="P19" s="48">
        <f>Q19+B19</f>
        <v>84.950000000000045</v>
      </c>
      <c r="Q19" s="48">
        <f>R19+C19</f>
        <v>83.890000000000043</v>
      </c>
      <c r="R19" s="48">
        <f>S19+D19</f>
        <v>82.890000000000043</v>
      </c>
      <c r="S19" s="48">
        <f>T19+E19</f>
        <v>81.730000000000047</v>
      </c>
      <c r="T19" s="48">
        <f>U19+F19</f>
        <v>80.670000000000044</v>
      </c>
      <c r="U19" s="48">
        <f>V19+G19</f>
        <v>79.560000000000045</v>
      </c>
      <c r="V19" s="48">
        <f>W19+H19</f>
        <v>78.400000000000048</v>
      </c>
      <c r="W19" s="48">
        <f>X19+I19</f>
        <v>77.290000000000049</v>
      </c>
      <c r="X19" s="48">
        <f>Y19+J19</f>
        <v>76.07000000000005</v>
      </c>
      <c r="Y19" s="48">
        <f>Z19+K19</f>
        <v>74.960000000000051</v>
      </c>
      <c r="Z19" s="48">
        <f>AA19+L19</f>
        <v>73.910000000000053</v>
      </c>
      <c r="AA19" s="49">
        <f>P20+M19</f>
        <v>72.870000000000047</v>
      </c>
    </row>
    <row r="20" spans="1:27">
      <c r="A20" s="42">
        <v>2017</v>
      </c>
      <c r="B20" s="50">
        <v>1.0900000000000001</v>
      </c>
      <c r="C20" s="50">
        <v>0.87</v>
      </c>
      <c r="D20" s="50">
        <v>1.05</v>
      </c>
      <c r="E20" s="50">
        <v>0.79</v>
      </c>
      <c r="F20" s="50">
        <v>0.93</v>
      </c>
      <c r="G20" s="50">
        <v>0.81</v>
      </c>
      <c r="H20" s="50">
        <v>0.8</v>
      </c>
      <c r="I20" s="50">
        <v>0.8</v>
      </c>
      <c r="J20" s="50">
        <v>0.64</v>
      </c>
      <c r="K20" s="50">
        <v>0.64</v>
      </c>
      <c r="L20" s="50">
        <v>0.56999999999999995</v>
      </c>
      <c r="M20" s="51">
        <v>0.54</v>
      </c>
      <c r="O20" s="46">
        <v>2017</v>
      </c>
      <c r="P20" s="48">
        <f>Q20+B20</f>
        <v>71.750000000000043</v>
      </c>
      <c r="Q20" s="48">
        <f>R20+C20</f>
        <v>70.660000000000039</v>
      </c>
      <c r="R20" s="48">
        <f>S20+D20</f>
        <v>69.790000000000035</v>
      </c>
      <c r="S20" s="48">
        <f>T20+E20</f>
        <v>68.740000000000038</v>
      </c>
      <c r="T20" s="48">
        <f>U20+F20</f>
        <v>67.950000000000031</v>
      </c>
      <c r="U20" s="48">
        <f>V20+G20</f>
        <v>67.020000000000024</v>
      </c>
      <c r="V20" s="48">
        <f>W20+H20</f>
        <v>66.210000000000022</v>
      </c>
      <c r="W20" s="48">
        <f>X20+I20</f>
        <v>65.410000000000025</v>
      </c>
      <c r="X20" s="48">
        <f>Y20+J20</f>
        <v>64.610000000000028</v>
      </c>
      <c r="Y20" s="48">
        <f>Z20+K20</f>
        <v>63.970000000000027</v>
      </c>
      <c r="Z20" s="48">
        <f>AA20+L20</f>
        <v>63.330000000000027</v>
      </c>
      <c r="AA20" s="49">
        <f>P21+M20</f>
        <v>62.760000000000026</v>
      </c>
    </row>
    <row r="21" spans="1:27">
      <c r="A21" s="42">
        <v>2018</v>
      </c>
      <c r="B21" s="50">
        <v>0.57999999999999996</v>
      </c>
      <c r="C21" s="50">
        <v>0.47</v>
      </c>
      <c r="D21" s="50">
        <v>0.53</v>
      </c>
      <c r="E21" s="50">
        <v>0.52</v>
      </c>
      <c r="F21" s="50">
        <v>0.52</v>
      </c>
      <c r="G21" s="50">
        <v>0.52</v>
      </c>
      <c r="H21" s="50">
        <v>0.54</v>
      </c>
      <c r="I21" s="50">
        <v>0.56999999999999995</v>
      </c>
      <c r="J21" s="50">
        <v>0.47</v>
      </c>
      <c r="K21" s="50">
        <v>0.54</v>
      </c>
      <c r="L21" s="50">
        <v>0.49</v>
      </c>
      <c r="M21" s="51">
        <v>0.49</v>
      </c>
      <c r="O21" s="46">
        <v>2018</v>
      </c>
      <c r="P21" s="48">
        <f>Q21+B21</f>
        <v>62.220000000000027</v>
      </c>
      <c r="Q21" s="48">
        <f>R21+C21</f>
        <v>61.640000000000029</v>
      </c>
      <c r="R21" s="48">
        <f>S21+D21</f>
        <v>61.17000000000003</v>
      </c>
      <c r="S21" s="48">
        <f>T21+E21</f>
        <v>60.640000000000029</v>
      </c>
      <c r="T21" s="48">
        <f>U21+F21</f>
        <v>60.120000000000026</v>
      </c>
      <c r="U21" s="48">
        <f>V21+G21</f>
        <v>59.600000000000023</v>
      </c>
      <c r="V21" s="48">
        <f>W21+H21</f>
        <v>59.08000000000002</v>
      </c>
      <c r="W21" s="48">
        <f>X21+I21</f>
        <v>58.54000000000002</v>
      </c>
      <c r="X21" s="48">
        <f>Y21+J21</f>
        <v>57.97000000000002</v>
      </c>
      <c r="Y21" s="48">
        <f>Z21+K21</f>
        <v>57.500000000000021</v>
      </c>
      <c r="Z21" s="48">
        <f>AA21+L21</f>
        <v>56.960000000000022</v>
      </c>
      <c r="AA21" s="49">
        <f>P22+M21</f>
        <v>56.47000000000002</v>
      </c>
    </row>
    <row r="22" spans="1:27">
      <c r="A22" s="42">
        <v>2019</v>
      </c>
      <c r="B22" s="50">
        <v>0.54</v>
      </c>
      <c r="C22" s="50">
        <v>0.49</v>
      </c>
      <c r="D22" s="50">
        <v>0.47</v>
      </c>
      <c r="E22" s="50">
        <v>0.52</v>
      </c>
      <c r="F22" s="50">
        <v>0.54</v>
      </c>
      <c r="G22" s="50">
        <v>0.47</v>
      </c>
      <c r="H22" s="50">
        <v>0.56999999999999995</v>
      </c>
      <c r="I22" s="50">
        <v>0.5</v>
      </c>
      <c r="J22" s="50">
        <v>0.46</v>
      </c>
      <c r="K22" s="50">
        <v>0.48</v>
      </c>
      <c r="L22" s="50">
        <v>0.38</v>
      </c>
      <c r="M22" s="51">
        <v>0.37</v>
      </c>
      <c r="O22" s="46">
        <v>2019</v>
      </c>
      <c r="P22" s="48">
        <f>Q22+B22</f>
        <v>55.980000000000018</v>
      </c>
      <c r="Q22" s="48">
        <f>R22+C22</f>
        <v>55.440000000000019</v>
      </c>
      <c r="R22" s="48">
        <f>S22+D22</f>
        <v>54.950000000000017</v>
      </c>
      <c r="S22" s="48">
        <f>T22+E22</f>
        <v>54.480000000000018</v>
      </c>
      <c r="T22" s="48">
        <f>U22+F22</f>
        <v>53.960000000000015</v>
      </c>
      <c r="U22" s="48">
        <f>V22+G22</f>
        <v>53.420000000000016</v>
      </c>
      <c r="V22" s="48">
        <f>W22+H22</f>
        <v>52.950000000000017</v>
      </c>
      <c r="W22" s="48">
        <f>X22+I22</f>
        <v>52.380000000000017</v>
      </c>
      <c r="X22" s="48">
        <f>Y22+J22</f>
        <v>51.880000000000017</v>
      </c>
      <c r="Y22" s="48">
        <f>Z22+K22</f>
        <v>51.420000000000016</v>
      </c>
      <c r="Z22" s="48">
        <f>AA22+L22</f>
        <v>50.940000000000019</v>
      </c>
      <c r="AA22" s="49">
        <f>P23+M22</f>
        <v>50.560000000000016</v>
      </c>
    </row>
    <row r="23" spans="1:27">
      <c r="A23" s="42">
        <v>2020</v>
      </c>
      <c r="B23" s="50">
        <v>0.38</v>
      </c>
      <c r="C23" s="50">
        <v>0.28999999999999998</v>
      </c>
      <c r="D23" s="50">
        <v>0.34</v>
      </c>
      <c r="E23" s="50">
        <v>0.28000000000000003</v>
      </c>
      <c r="F23" s="50">
        <v>0.24</v>
      </c>
      <c r="G23" s="50">
        <v>0.21</v>
      </c>
      <c r="H23" s="50">
        <v>0.19</v>
      </c>
      <c r="I23" s="50">
        <v>0.16</v>
      </c>
      <c r="J23" s="50">
        <v>0.16</v>
      </c>
      <c r="K23" s="50">
        <v>0.16</v>
      </c>
      <c r="L23" s="50">
        <v>0.15</v>
      </c>
      <c r="M23" s="51">
        <v>0.16</v>
      </c>
      <c r="O23" s="46">
        <v>2020</v>
      </c>
      <c r="P23" s="48">
        <f>Q23+B23</f>
        <v>50.190000000000019</v>
      </c>
      <c r="Q23" s="48">
        <f>R23+C23</f>
        <v>49.810000000000016</v>
      </c>
      <c r="R23" s="48">
        <f>S23+D23</f>
        <v>49.520000000000017</v>
      </c>
      <c r="S23" s="48">
        <f>T23+E23</f>
        <v>49.180000000000014</v>
      </c>
      <c r="T23" s="48">
        <f>U23+F23</f>
        <v>48.900000000000013</v>
      </c>
      <c r="U23" s="48">
        <f>V23+G23</f>
        <v>48.660000000000011</v>
      </c>
      <c r="V23" s="48">
        <f>W23+H23</f>
        <v>48.45000000000001</v>
      </c>
      <c r="W23" s="48">
        <f>X23+I23</f>
        <v>48.260000000000012</v>
      </c>
      <c r="X23" s="48">
        <f>Y23+J23</f>
        <v>48.100000000000016</v>
      </c>
      <c r="Y23" s="48">
        <f>Z23+K23</f>
        <v>47.940000000000019</v>
      </c>
      <c r="Z23" s="48">
        <f>AA23+L23</f>
        <v>47.780000000000022</v>
      </c>
      <c r="AA23" s="49">
        <f>P24+M23</f>
        <v>47.630000000000024</v>
      </c>
    </row>
    <row r="24" spans="1:27">
      <c r="A24" s="42">
        <v>2021</v>
      </c>
      <c r="B24" s="50">
        <v>0.15</v>
      </c>
      <c r="C24" s="50">
        <v>0.13</v>
      </c>
      <c r="D24" s="50">
        <v>0.2</v>
      </c>
      <c r="E24" s="50">
        <v>0.21</v>
      </c>
      <c r="F24" s="50">
        <v>0.27</v>
      </c>
      <c r="G24" s="50">
        <v>0.31</v>
      </c>
      <c r="H24" s="50">
        <v>0.36</v>
      </c>
      <c r="I24" s="50">
        <v>0.43</v>
      </c>
      <c r="J24" s="50">
        <v>0.44</v>
      </c>
      <c r="K24" s="50">
        <v>0.49</v>
      </c>
      <c r="L24" s="50">
        <v>0.59</v>
      </c>
      <c r="M24" s="51">
        <v>0.77</v>
      </c>
      <c r="O24" s="46">
        <v>2021</v>
      </c>
      <c r="P24" s="48">
        <f>Q24+B24</f>
        <v>47.470000000000027</v>
      </c>
      <c r="Q24" s="48">
        <f>R24+C24</f>
        <v>47.320000000000029</v>
      </c>
      <c r="R24" s="48">
        <f>S24+D24</f>
        <v>47.190000000000026</v>
      </c>
      <c r="S24" s="48">
        <f>T24+E24</f>
        <v>46.990000000000023</v>
      </c>
      <c r="T24" s="48">
        <f>U24+F24</f>
        <v>46.780000000000022</v>
      </c>
      <c r="U24" s="48">
        <f>V24+G24</f>
        <v>46.510000000000019</v>
      </c>
      <c r="V24" s="48">
        <f>W24+H24</f>
        <v>46.200000000000017</v>
      </c>
      <c r="W24" s="48">
        <f>X24+I24</f>
        <v>45.840000000000018</v>
      </c>
      <c r="X24" s="48">
        <f>Y24+J24</f>
        <v>45.410000000000018</v>
      </c>
      <c r="Y24" s="48">
        <f>Z24+K24</f>
        <v>44.97000000000002</v>
      </c>
      <c r="Z24" s="48">
        <f>AA24+L24</f>
        <v>44.480000000000018</v>
      </c>
      <c r="AA24" s="49">
        <f>P25+M24</f>
        <v>43.890000000000015</v>
      </c>
    </row>
    <row r="25" spans="1:27">
      <c r="A25" s="42">
        <v>2022</v>
      </c>
      <c r="B25" s="50">
        <v>0.73</v>
      </c>
      <c r="C25" s="50">
        <v>0.76</v>
      </c>
      <c r="D25" s="50">
        <v>0.93</v>
      </c>
      <c r="E25" s="50">
        <v>0.83</v>
      </c>
      <c r="F25" s="50">
        <v>1.03</v>
      </c>
      <c r="G25" s="50">
        <v>1.02</v>
      </c>
      <c r="H25" s="50">
        <v>1.03</v>
      </c>
      <c r="I25" s="50">
        <v>1.17</v>
      </c>
      <c r="J25" s="50">
        <v>1.07</v>
      </c>
      <c r="K25" s="50">
        <v>1.02</v>
      </c>
      <c r="L25" s="50">
        <v>1.02</v>
      </c>
      <c r="M25" s="51">
        <v>1.1200000000000001</v>
      </c>
      <c r="O25" s="46">
        <v>2022</v>
      </c>
      <c r="P25" s="48">
        <f>Q25+B25</f>
        <v>43.120000000000012</v>
      </c>
      <c r="Q25" s="48">
        <f>R25+C25</f>
        <v>42.390000000000015</v>
      </c>
      <c r="R25" s="48">
        <f>S25+D25</f>
        <v>41.630000000000017</v>
      </c>
      <c r="S25" s="48">
        <f>T25+E25</f>
        <v>40.700000000000017</v>
      </c>
      <c r="T25" s="48">
        <f>U25+F25</f>
        <v>39.870000000000019</v>
      </c>
      <c r="U25" s="48">
        <f>V25+G25</f>
        <v>38.840000000000018</v>
      </c>
      <c r="V25" s="48">
        <f>W25+H25</f>
        <v>37.820000000000014</v>
      </c>
      <c r="W25" s="48">
        <f>X25+I25</f>
        <v>36.790000000000013</v>
      </c>
      <c r="X25" s="48">
        <f>Y25+J25</f>
        <v>35.620000000000012</v>
      </c>
      <c r="Y25" s="48">
        <f>Z25+K25</f>
        <v>34.550000000000011</v>
      </c>
      <c r="Z25" s="48">
        <f>AA25+L25</f>
        <v>33.530000000000008</v>
      </c>
      <c r="AA25" s="49">
        <f>P26+M25</f>
        <v>32.510000000000005</v>
      </c>
    </row>
    <row r="26" spans="1:27">
      <c r="A26" s="42">
        <v>2023</v>
      </c>
      <c r="B26" s="50">
        <v>1.1200000000000001</v>
      </c>
      <c r="C26" s="50">
        <v>0.92</v>
      </c>
      <c r="D26" s="50">
        <v>1.17</v>
      </c>
      <c r="E26" s="50">
        <v>0.92</v>
      </c>
      <c r="F26" s="50">
        <v>1.1200000000000001</v>
      </c>
      <c r="G26" s="50">
        <v>1.07</v>
      </c>
      <c r="H26" s="50">
        <v>1.07</v>
      </c>
      <c r="I26" s="50">
        <v>1.1399999999999999</v>
      </c>
      <c r="J26" s="50">
        <v>0.97</v>
      </c>
      <c r="K26" s="50">
        <v>1</v>
      </c>
      <c r="L26" s="50">
        <v>0.92</v>
      </c>
      <c r="M26" s="51">
        <v>0.89</v>
      </c>
      <c r="O26" s="46">
        <v>2023</v>
      </c>
      <c r="P26" s="48">
        <f>Q26+B26</f>
        <v>31.390000000000004</v>
      </c>
      <c r="Q26" s="48">
        <f>R26+C26</f>
        <v>30.270000000000003</v>
      </c>
      <c r="R26" s="48">
        <f>S26+D26</f>
        <v>29.35</v>
      </c>
      <c r="S26" s="48">
        <f>T26+E26</f>
        <v>28.180000000000003</v>
      </c>
      <c r="T26" s="48">
        <f>U26+F26</f>
        <v>27.26</v>
      </c>
      <c r="U26" s="48">
        <f>V26+G26</f>
        <v>26.14</v>
      </c>
      <c r="V26" s="48">
        <f>W26+H26</f>
        <v>25.07</v>
      </c>
      <c r="W26" s="48">
        <f>X26+I26</f>
        <v>24</v>
      </c>
      <c r="X26" s="48">
        <f>Y26+J26</f>
        <v>22.86</v>
      </c>
      <c r="Y26" s="48">
        <f>Z26+K26</f>
        <v>21.89</v>
      </c>
      <c r="Z26" s="48">
        <f>AA26+L26</f>
        <v>20.89</v>
      </c>
      <c r="AA26" s="49">
        <f>P27+M26</f>
        <v>19.97</v>
      </c>
    </row>
    <row r="27" spans="1:27">
      <c r="A27" s="42">
        <v>2024</v>
      </c>
      <c r="B27" s="50">
        <v>0.97</v>
      </c>
      <c r="C27" s="50">
        <v>0.8</v>
      </c>
      <c r="D27" s="50">
        <v>0.83</v>
      </c>
      <c r="E27" s="50">
        <v>0.89</v>
      </c>
      <c r="F27" s="50">
        <v>0.83</v>
      </c>
      <c r="G27" s="50">
        <v>0.79</v>
      </c>
      <c r="H27" s="50">
        <v>0.91</v>
      </c>
      <c r="I27" s="50">
        <v>0.87</v>
      </c>
      <c r="J27" s="50">
        <v>0.84</v>
      </c>
      <c r="K27" s="50">
        <v>0.93</v>
      </c>
      <c r="L27" s="50">
        <v>0.79</v>
      </c>
      <c r="M27" s="51">
        <v>0.93</v>
      </c>
      <c r="O27" s="46">
        <v>2024</v>
      </c>
      <c r="P27" s="48">
        <f>Q27+B27</f>
        <v>19.079999999999998</v>
      </c>
      <c r="Q27" s="48">
        <f>R27+C27</f>
        <v>18.11</v>
      </c>
      <c r="R27" s="48">
        <f>S27+D27</f>
        <v>17.309999999999999</v>
      </c>
      <c r="S27" s="48">
        <f>T27+E27</f>
        <v>16.48</v>
      </c>
      <c r="T27" s="48">
        <f>U27+F27</f>
        <v>15.590000000000002</v>
      </c>
      <c r="U27" s="48">
        <f>V27+G27</f>
        <v>14.760000000000002</v>
      </c>
      <c r="V27" s="48">
        <f>W27+H27</f>
        <v>13.97</v>
      </c>
      <c r="W27" s="48">
        <f>X27+I27</f>
        <v>13.06</v>
      </c>
      <c r="X27" s="48">
        <f>Y27+J27</f>
        <v>12.190000000000001</v>
      </c>
      <c r="Y27" s="48">
        <f>Z27+K27</f>
        <v>11.350000000000001</v>
      </c>
      <c r="Z27" s="48">
        <f>AA27+L27</f>
        <v>10.420000000000002</v>
      </c>
      <c r="AA27" s="49">
        <f>P28+M27</f>
        <v>9.6300000000000008</v>
      </c>
    </row>
    <row r="28" spans="1:27">
      <c r="A28" s="53">
        <v>2025</v>
      </c>
      <c r="B28" s="54">
        <v>1.01</v>
      </c>
      <c r="C28" s="54">
        <v>0.99</v>
      </c>
      <c r="D28" s="54">
        <v>0.96</v>
      </c>
      <c r="E28" s="54">
        <v>1.06</v>
      </c>
      <c r="F28" s="54">
        <v>1.1399999999999999</v>
      </c>
      <c r="G28" s="54">
        <v>1.1000000000000001</v>
      </c>
      <c r="H28" s="54">
        <v>1.28</v>
      </c>
      <c r="I28" s="54">
        <v>1.1599999999999999</v>
      </c>
      <c r="J28" s="54"/>
      <c r="K28" s="54"/>
      <c r="L28" s="54"/>
      <c r="M28" s="55"/>
      <c r="O28" s="56">
        <v>2025</v>
      </c>
      <c r="P28" s="57">
        <f>Q28+B28</f>
        <v>8.7000000000000011</v>
      </c>
      <c r="Q28" s="57">
        <f>R28+C28</f>
        <v>7.69</v>
      </c>
      <c r="R28" s="57">
        <f>S28+D28</f>
        <v>6.7</v>
      </c>
      <c r="S28" s="57">
        <f>T28+E28</f>
        <v>5.74</v>
      </c>
      <c r="T28" s="57">
        <f>U28+F28</f>
        <v>4.68</v>
      </c>
      <c r="U28" s="57">
        <f>V28+G28</f>
        <v>3.54</v>
      </c>
      <c r="V28" s="57">
        <f>W28+H28</f>
        <v>2.44</v>
      </c>
      <c r="W28" s="57">
        <f>X28+I28</f>
        <v>1.1599999999999999</v>
      </c>
      <c r="X28" s="57">
        <f>Y28+J28</f>
        <v>0</v>
      </c>
      <c r="Y28" s="57">
        <f>Z28+K28</f>
        <v>0</v>
      </c>
      <c r="Z28" s="57">
        <f>AA28+L28</f>
        <v>0</v>
      </c>
      <c r="AA28" s="58">
        <f>M28</f>
        <v>0</v>
      </c>
    </row>
    <row r="29" spans="1:27">
      <c r="A29" s="59"/>
      <c r="O29" s="59"/>
    </row>
    <row r="30" spans="1:27">
      <c r="A30" s="1" t="s">
        <v>48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59"/>
    </row>
    <row r="31" spans="1:27" s="38" customFormat="1" ht="24">
      <c r="A31" s="39" t="s">
        <v>35</v>
      </c>
      <c r="B31" s="60" t="s">
        <v>36</v>
      </c>
      <c r="C31" s="60" t="s">
        <v>37</v>
      </c>
      <c r="D31" s="60" t="s">
        <v>38</v>
      </c>
      <c r="E31" s="60" t="s">
        <v>39</v>
      </c>
      <c r="F31" s="60" t="s">
        <v>40</v>
      </c>
      <c r="G31" s="60" t="s">
        <v>41</v>
      </c>
      <c r="H31" s="60" t="s">
        <v>42</v>
      </c>
      <c r="I31" s="60" t="s">
        <v>43</v>
      </c>
      <c r="J31" s="60" t="s">
        <v>44</v>
      </c>
      <c r="K31" s="60" t="s">
        <v>45</v>
      </c>
      <c r="L31" s="60" t="s">
        <v>46</v>
      </c>
      <c r="M31" s="61" t="s">
        <v>47</v>
      </c>
      <c r="O31" s="59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spans="1:27">
      <c r="A32" s="46">
        <v>2000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3">
        <f>L3</f>
        <v>1.22</v>
      </c>
      <c r="M32" s="64">
        <f>L3+M3</f>
        <v>2.42</v>
      </c>
      <c r="N32" s="45"/>
      <c r="O32" s="59"/>
    </row>
    <row r="33" spans="1:15">
      <c r="A33" s="46">
        <v>2001</v>
      </c>
      <c r="B33" s="63">
        <f>M32+B4</f>
        <v>3.69</v>
      </c>
      <c r="C33" s="63">
        <f>B33+C4</f>
        <v>4.71</v>
      </c>
      <c r="D33" s="63">
        <f>C33+D4</f>
        <v>5.97</v>
      </c>
      <c r="E33" s="63">
        <f>D33+E4</f>
        <v>7.16</v>
      </c>
      <c r="F33" s="63">
        <f>E33+F4</f>
        <v>8.5</v>
      </c>
      <c r="G33" s="63">
        <f>F33+G4</f>
        <v>9.77</v>
      </c>
      <c r="H33" s="63">
        <f>G33+H4</f>
        <v>11.27</v>
      </c>
      <c r="I33" s="63">
        <f>H33+I4</f>
        <v>12.87</v>
      </c>
      <c r="J33" s="63">
        <f>I33+J4</f>
        <v>14.19</v>
      </c>
      <c r="K33" s="63">
        <f>J33+K4</f>
        <v>15.719999999999999</v>
      </c>
      <c r="L33" s="63">
        <f>K33+L4</f>
        <v>17.11</v>
      </c>
      <c r="M33" s="64">
        <f>L33+M4</f>
        <v>18.5</v>
      </c>
      <c r="N33" s="45"/>
      <c r="O33" s="59"/>
    </row>
    <row r="34" spans="1:15">
      <c r="A34" s="46">
        <v>2002</v>
      </c>
      <c r="B34" s="63">
        <f>B5+M33</f>
        <v>20.03</v>
      </c>
      <c r="C34" s="63">
        <f>B34+C5</f>
        <v>21.28</v>
      </c>
      <c r="D34" s="63">
        <f>C34+D5</f>
        <v>22.650000000000002</v>
      </c>
      <c r="E34" s="63">
        <f>D34+E5</f>
        <v>24.130000000000003</v>
      </c>
      <c r="F34" s="63">
        <f>E34+F5</f>
        <v>25.540000000000003</v>
      </c>
      <c r="G34" s="63">
        <f>F34+G5</f>
        <v>26.870000000000005</v>
      </c>
      <c r="H34" s="63">
        <f>G34+H5</f>
        <v>28.410000000000004</v>
      </c>
      <c r="I34" s="63">
        <f>H34+I5</f>
        <v>29.850000000000005</v>
      </c>
      <c r="J34" s="63">
        <f>I34+J5</f>
        <v>31.230000000000004</v>
      </c>
      <c r="K34" s="63">
        <f>J34+K5</f>
        <v>32.880000000000003</v>
      </c>
      <c r="L34" s="63">
        <f>K34+L5</f>
        <v>34.42</v>
      </c>
      <c r="M34" s="64">
        <f>L34+M5</f>
        <v>36.160000000000004</v>
      </c>
      <c r="N34" s="45"/>
      <c r="O34" s="59"/>
    </row>
    <row r="35" spans="1:15">
      <c r="A35" s="46">
        <v>2003</v>
      </c>
      <c r="B35" s="63">
        <f>B6+M34</f>
        <v>38.130000000000003</v>
      </c>
      <c r="C35" s="63">
        <f>B35+C6</f>
        <v>39.96</v>
      </c>
      <c r="D35" s="63">
        <f>C35+D6</f>
        <v>41.74</v>
      </c>
      <c r="E35" s="63">
        <f>D35+E6</f>
        <v>43.61</v>
      </c>
      <c r="F35" s="63">
        <f>E35+F6</f>
        <v>45.58</v>
      </c>
      <c r="G35" s="63">
        <f>F35+G6</f>
        <v>47.44</v>
      </c>
      <c r="H35" s="63">
        <f>G35+H6</f>
        <v>49.519999999999996</v>
      </c>
      <c r="I35" s="63">
        <f>H35+I6</f>
        <v>51.29</v>
      </c>
      <c r="J35" s="63">
        <f>I35+J6</f>
        <v>52.97</v>
      </c>
      <c r="K35" s="63">
        <f>J35+K6</f>
        <v>54.61</v>
      </c>
      <c r="L35" s="63">
        <f>K35+L6</f>
        <v>55.95</v>
      </c>
      <c r="M35" s="64">
        <f>L35+M6</f>
        <v>57.32</v>
      </c>
      <c r="O35" s="59"/>
    </row>
    <row r="36" spans="1:15">
      <c r="A36" s="46">
        <v>2004</v>
      </c>
      <c r="B36" s="63">
        <f>B7+M35</f>
        <v>58.59</v>
      </c>
      <c r="C36" s="63">
        <f>B36+C7</f>
        <v>59.67</v>
      </c>
      <c r="D36" s="63">
        <f>C36+D7</f>
        <v>61.050000000000004</v>
      </c>
      <c r="E36" s="63">
        <f>D36+E7</f>
        <v>62.230000000000004</v>
      </c>
      <c r="F36" s="63">
        <f>E36+F7</f>
        <v>63.46</v>
      </c>
      <c r="G36" s="63">
        <f>F36+G7</f>
        <v>64.69</v>
      </c>
      <c r="H36" s="63">
        <f>G36+H7</f>
        <v>65.98</v>
      </c>
      <c r="I36" s="63">
        <f>H36+I7</f>
        <v>67.27000000000001</v>
      </c>
      <c r="J36" s="63">
        <f>I36+J7</f>
        <v>68.52000000000001</v>
      </c>
      <c r="K36" s="63">
        <f>J36+K7</f>
        <v>69.73</v>
      </c>
      <c r="L36" s="63">
        <f>K36+L7</f>
        <v>70.98</v>
      </c>
      <c r="M36" s="64">
        <f>L36+M7</f>
        <v>72.460000000000008</v>
      </c>
      <c r="O36" s="59"/>
    </row>
    <row r="37" spans="1:15">
      <c r="A37" s="46">
        <v>2005</v>
      </c>
      <c r="B37" s="63">
        <f>B8+M36</f>
        <v>73.84</v>
      </c>
      <c r="C37" s="63">
        <f>B37+C8</f>
        <v>75.06</v>
      </c>
      <c r="D37" s="63">
        <f>C37+D8</f>
        <v>76.59</v>
      </c>
      <c r="E37" s="63">
        <f>D37+E8</f>
        <v>78</v>
      </c>
      <c r="F37" s="63">
        <f>E37+F8</f>
        <v>79.5</v>
      </c>
      <c r="G37" s="63">
        <f>F37+G8</f>
        <v>81.09</v>
      </c>
      <c r="H37" s="63">
        <f>G37+H8</f>
        <v>82.600000000000009</v>
      </c>
      <c r="I37" s="63">
        <f>H37+I8</f>
        <v>84.26</v>
      </c>
      <c r="J37" s="63">
        <f>I37+J8</f>
        <v>85.76</v>
      </c>
      <c r="K37" s="63">
        <f>J37+K8</f>
        <v>87.17</v>
      </c>
      <c r="L37" s="63">
        <f>K37+L8</f>
        <v>88.55</v>
      </c>
      <c r="M37" s="64">
        <f>L37+M8</f>
        <v>90.02</v>
      </c>
      <c r="O37" s="59"/>
    </row>
    <row r="38" spans="1:15">
      <c r="A38" s="46">
        <v>2006</v>
      </c>
      <c r="B38" s="63">
        <f>B9+M37</f>
        <v>91.45</v>
      </c>
      <c r="C38" s="63">
        <f>B38+C9</f>
        <v>92.600000000000009</v>
      </c>
      <c r="D38" s="63">
        <f>C38+D9</f>
        <v>94.02000000000001</v>
      </c>
      <c r="E38" s="63">
        <f>D38+E9</f>
        <v>95.100000000000009</v>
      </c>
      <c r="F38" s="63">
        <f>E38+F9</f>
        <v>96.38000000000001</v>
      </c>
      <c r="G38" s="63">
        <f>F38+G9</f>
        <v>97.560000000000016</v>
      </c>
      <c r="H38" s="63">
        <f>G38+H9</f>
        <v>98.730000000000018</v>
      </c>
      <c r="I38" s="63">
        <f>H38+I9</f>
        <v>99.990000000000023</v>
      </c>
      <c r="J38" s="63">
        <f>I38+J9</f>
        <v>101.05000000000003</v>
      </c>
      <c r="K38" s="63">
        <f>J38+K9</f>
        <v>102.14000000000003</v>
      </c>
      <c r="L38" s="63">
        <f>K38+L9</f>
        <v>103.16000000000003</v>
      </c>
      <c r="M38" s="64">
        <f>L38+M9</f>
        <v>104.15000000000002</v>
      </c>
      <c r="O38" s="59"/>
    </row>
    <row r="39" spans="1:15">
      <c r="A39" s="46">
        <v>2007</v>
      </c>
      <c r="B39" s="63">
        <f>B10+M38</f>
        <v>105.23000000000002</v>
      </c>
      <c r="C39" s="63">
        <f>B39+C10</f>
        <v>106.10000000000002</v>
      </c>
      <c r="D39" s="63">
        <f>C39+D10</f>
        <v>107.15000000000002</v>
      </c>
      <c r="E39" s="63">
        <f>D39+E10</f>
        <v>108.09000000000002</v>
      </c>
      <c r="F39" s="63">
        <f>E39+F10</f>
        <v>109.12000000000002</v>
      </c>
      <c r="G39" s="63">
        <f>F39+G10</f>
        <v>110.03000000000002</v>
      </c>
      <c r="H39" s="63">
        <f>G39+H10</f>
        <v>111.00000000000001</v>
      </c>
      <c r="I39" s="63">
        <f>H39+I10</f>
        <v>111.99000000000001</v>
      </c>
      <c r="J39" s="63">
        <f>I39+J10</f>
        <v>112.79</v>
      </c>
      <c r="K39" s="63">
        <f>J39+K10</f>
        <v>113.72000000000001</v>
      </c>
      <c r="L39" s="63">
        <f>K39+L10</f>
        <v>114.56000000000002</v>
      </c>
      <c r="M39" s="64">
        <f>L39+M10</f>
        <v>115.40000000000002</v>
      </c>
      <c r="O39" s="59"/>
    </row>
    <row r="40" spans="1:15">
      <c r="A40" s="46">
        <v>2008</v>
      </c>
      <c r="B40" s="63">
        <f>B11+M39</f>
        <v>116.33000000000003</v>
      </c>
      <c r="C40" s="63">
        <f>B40+C11</f>
        <v>117.13000000000002</v>
      </c>
      <c r="D40" s="63">
        <f>C40+D11</f>
        <v>117.97000000000003</v>
      </c>
      <c r="E40" s="63">
        <f>D40+E11</f>
        <v>118.87000000000003</v>
      </c>
      <c r="F40" s="63">
        <f>E40+F11</f>
        <v>119.75000000000003</v>
      </c>
      <c r="G40" s="63">
        <f>F40+G11</f>
        <v>120.70550000000003</v>
      </c>
      <c r="H40" s="63">
        <f>G40+H11</f>
        <v>121.77510000000002</v>
      </c>
      <c r="I40" s="63">
        <f>H40+I11</f>
        <v>122.79270000000002</v>
      </c>
      <c r="J40" s="63">
        <f>I40+J11</f>
        <v>123.89570000000002</v>
      </c>
      <c r="K40" s="63">
        <f>J40+K11</f>
        <v>125.07150000000001</v>
      </c>
      <c r="L40" s="63">
        <f>K40+L11</f>
        <v>126.09050000000002</v>
      </c>
      <c r="M40" s="64">
        <f>L40+M11</f>
        <v>127.21050000000002</v>
      </c>
      <c r="O40" s="59"/>
    </row>
    <row r="41" spans="1:15">
      <c r="A41" s="46">
        <v>2009</v>
      </c>
      <c r="B41" s="63">
        <f>B12+M40</f>
        <v>128.26050000000004</v>
      </c>
      <c r="C41" s="63">
        <f>B41+C12</f>
        <v>129.11550000000003</v>
      </c>
      <c r="D41" s="63">
        <f>C41+D12</f>
        <v>130.08630000000002</v>
      </c>
      <c r="E41" s="63">
        <f>D41+E12</f>
        <v>130.92580000000001</v>
      </c>
      <c r="F41" s="63">
        <f>E41+F12</f>
        <v>131.69660000000002</v>
      </c>
      <c r="G41" s="63">
        <f>F41+G12</f>
        <v>132.45870000000002</v>
      </c>
      <c r="H41" s="63">
        <f>G41+H12</f>
        <v>133.24870000000001</v>
      </c>
      <c r="I41" s="63">
        <f>H41+I12</f>
        <v>133.93870000000001</v>
      </c>
      <c r="J41" s="63">
        <f>I41+J12</f>
        <v>134.62870000000001</v>
      </c>
      <c r="K41" s="63">
        <f>J41+K12</f>
        <v>135.31870000000001</v>
      </c>
      <c r="L41" s="63">
        <f>K41+L12</f>
        <v>135.9787</v>
      </c>
      <c r="M41" s="64">
        <f>L41+M12</f>
        <v>136.70869999999999</v>
      </c>
      <c r="O41" s="59"/>
    </row>
    <row r="42" spans="1:15">
      <c r="A42" s="46">
        <v>2010</v>
      </c>
      <c r="B42" s="63">
        <f>B13+M41</f>
        <v>137.36869999999999</v>
      </c>
      <c r="C42" s="63">
        <f>B42+C13</f>
        <v>137.95869999999999</v>
      </c>
      <c r="D42" s="63">
        <f>C42+D13</f>
        <v>138.71869999999998</v>
      </c>
      <c r="E42" s="63">
        <f>D42+E13</f>
        <v>139.38869999999997</v>
      </c>
      <c r="F42" s="63">
        <f>E42+F13</f>
        <v>140.13869999999997</v>
      </c>
      <c r="G42" s="63">
        <f>F42+G13</f>
        <v>140.92869999999996</v>
      </c>
      <c r="H42" s="63">
        <f>G42+H13</f>
        <v>141.78869999999998</v>
      </c>
      <c r="I42" s="63">
        <f>H42+I13</f>
        <v>142.67869999999996</v>
      </c>
      <c r="J42" s="63">
        <f>I42+J13</f>
        <v>143.52869999999996</v>
      </c>
      <c r="K42" s="63">
        <f>J42+K13</f>
        <v>144.33869999999996</v>
      </c>
      <c r="L42" s="63">
        <f>K42+L13</f>
        <v>145.14869999999996</v>
      </c>
      <c r="M42" s="64">
        <f>L42+M13</f>
        <v>146.07869999999997</v>
      </c>
      <c r="O42" s="59"/>
    </row>
    <row r="43" spans="1:15">
      <c r="A43" s="46">
        <v>2011</v>
      </c>
      <c r="B43" s="63">
        <f>B14+M42</f>
        <v>146.93869999999998</v>
      </c>
      <c r="C43" s="63">
        <f>B43+C14</f>
        <v>147.77869999999999</v>
      </c>
      <c r="D43" s="63">
        <f>C43+D14</f>
        <v>148.69869999999997</v>
      </c>
      <c r="E43" s="63">
        <f>D43+E14</f>
        <v>149.53869999999998</v>
      </c>
      <c r="F43" s="63">
        <f>E43+F14</f>
        <v>150.52869999999999</v>
      </c>
      <c r="G43" s="63">
        <f>F43+G14</f>
        <v>151.48869999999999</v>
      </c>
      <c r="H43" s="63">
        <f>G43+H14</f>
        <v>152.45869999999999</v>
      </c>
      <c r="I43" s="63">
        <f>H43+I14</f>
        <v>153.52869999999999</v>
      </c>
      <c r="J43" s="63">
        <f>I43+J14</f>
        <v>154.46869999999998</v>
      </c>
      <c r="K43" s="63">
        <f>J43+K14</f>
        <v>155.34869999999998</v>
      </c>
      <c r="L43" s="63">
        <f>K43+L14</f>
        <v>156.20869999999999</v>
      </c>
      <c r="M43" s="64">
        <f>L43+M14</f>
        <v>157.11869999999999</v>
      </c>
      <c r="O43" s="59"/>
    </row>
    <row r="44" spans="1:15">
      <c r="A44" s="46">
        <v>2012</v>
      </c>
      <c r="B44" s="63">
        <f>B15+M43</f>
        <v>158.00869999999998</v>
      </c>
      <c r="C44" s="63">
        <f>B44+C15</f>
        <v>158.75869999999998</v>
      </c>
      <c r="D44" s="63">
        <f>C44+D15</f>
        <v>159.57869999999997</v>
      </c>
      <c r="E44" s="63">
        <f>D44+E15</f>
        <v>160.28869999999998</v>
      </c>
      <c r="F44" s="63">
        <f>E44+F15</f>
        <v>161.02869999999999</v>
      </c>
      <c r="G44" s="63">
        <f>F44+G15</f>
        <v>161.66869999999997</v>
      </c>
      <c r="H44" s="63">
        <f>G44+H15</f>
        <v>162.34869999999998</v>
      </c>
      <c r="I44" s="63">
        <f>H44+I15</f>
        <v>163.03869999999998</v>
      </c>
      <c r="J44" s="63">
        <f>I44+J15</f>
        <v>163.57869999999997</v>
      </c>
      <c r="K44" s="63">
        <f>J44+K15</f>
        <v>164.18869999999998</v>
      </c>
      <c r="L44" s="63">
        <f>K44+L15</f>
        <v>164.73869999999999</v>
      </c>
      <c r="M44" s="64">
        <f>L44+M15</f>
        <v>165.28870000000001</v>
      </c>
      <c r="O44" s="59"/>
    </row>
    <row r="45" spans="1:15">
      <c r="A45" s="46">
        <v>2013</v>
      </c>
      <c r="B45" s="63">
        <f>B16+M44</f>
        <v>165.8887</v>
      </c>
      <c r="C45" s="63">
        <f>B45+C16</f>
        <v>166.37870000000001</v>
      </c>
      <c r="D45" s="63">
        <f>C45+D16</f>
        <v>166.92870000000002</v>
      </c>
      <c r="E45" s="63">
        <f>D45+E16</f>
        <v>167.53870000000003</v>
      </c>
      <c r="F45" s="63">
        <f>E45+F16</f>
        <v>168.13870000000003</v>
      </c>
      <c r="G45" s="63">
        <f>F45+G16</f>
        <v>168.74870000000004</v>
      </c>
      <c r="H45" s="63">
        <f>G45+H16</f>
        <v>169.46870000000004</v>
      </c>
      <c r="I45" s="63">
        <f>H45+I16</f>
        <v>170.17870000000005</v>
      </c>
      <c r="J45" s="63">
        <f>I45+J16</f>
        <v>170.88870000000006</v>
      </c>
      <c r="K45" s="63">
        <f>J45+K16</f>
        <v>171.69870000000006</v>
      </c>
      <c r="L45" s="63">
        <f>K45+L16</f>
        <v>172.41870000000006</v>
      </c>
      <c r="M45" s="64">
        <f>L45+M16</f>
        <v>173.20870000000005</v>
      </c>
      <c r="O45" s="59"/>
    </row>
    <row r="46" spans="1:15">
      <c r="A46" s="46">
        <v>2014</v>
      </c>
      <c r="B46" s="63">
        <f>B17+M45</f>
        <v>174.05870000000004</v>
      </c>
      <c r="C46" s="63">
        <f>B46+C17</f>
        <v>174.84870000000004</v>
      </c>
      <c r="D46" s="63">
        <f>C46+D17</f>
        <v>175.61870000000005</v>
      </c>
      <c r="E46" s="63">
        <f>D46+E17</f>
        <v>176.43870000000004</v>
      </c>
      <c r="F46" s="63">
        <f>E46+F17</f>
        <v>177.30870000000004</v>
      </c>
      <c r="G46" s="63">
        <f>F46+G17</f>
        <v>178.12870000000004</v>
      </c>
      <c r="H46" s="63">
        <f>G46+H17</f>
        <v>179.07870000000003</v>
      </c>
      <c r="I46" s="63">
        <f>H46+I17</f>
        <v>179.94870000000003</v>
      </c>
      <c r="J46" s="63">
        <f>I46+J17</f>
        <v>180.85870000000003</v>
      </c>
      <c r="K46" s="63">
        <f>J46+K17</f>
        <v>181.80870000000002</v>
      </c>
      <c r="L46" s="63">
        <f>K46+L17</f>
        <v>182.64870000000002</v>
      </c>
      <c r="M46" s="64">
        <f>L46+M17</f>
        <v>183.60870000000003</v>
      </c>
      <c r="O46" s="59"/>
    </row>
    <row r="47" spans="1:15">
      <c r="A47" s="46">
        <v>2015</v>
      </c>
      <c r="B47" s="63">
        <f>B18+M46</f>
        <v>184.54870000000003</v>
      </c>
      <c r="C47" s="63">
        <f>B47+C18</f>
        <v>185.36870000000002</v>
      </c>
      <c r="D47" s="63">
        <f>C47+D18</f>
        <v>186.40870000000001</v>
      </c>
      <c r="E47" s="63">
        <f>D47+E18</f>
        <v>187.3587</v>
      </c>
      <c r="F47" s="63">
        <f>E47+F18</f>
        <v>188.34870000000001</v>
      </c>
      <c r="G47" s="63">
        <f>F47+G18</f>
        <v>189.4187</v>
      </c>
      <c r="H47" s="63">
        <f>G47+H18</f>
        <v>190.59870000000001</v>
      </c>
      <c r="I47" s="63">
        <f>H47+I18</f>
        <v>191.70870000000002</v>
      </c>
      <c r="J47" s="63">
        <f>I47+J18</f>
        <v>192.81870000000004</v>
      </c>
      <c r="K47" s="63">
        <f>J47+K18</f>
        <v>193.92870000000005</v>
      </c>
      <c r="L47" s="63">
        <f>K47+L18</f>
        <v>194.98870000000005</v>
      </c>
      <c r="M47" s="64">
        <f>L47+M18</f>
        <v>196.14870000000005</v>
      </c>
      <c r="O47" s="59"/>
    </row>
    <row r="48" spans="1:15">
      <c r="A48" s="46">
        <v>2016</v>
      </c>
      <c r="B48" s="63">
        <f>B19+M47</f>
        <v>197.20870000000005</v>
      </c>
      <c r="C48" s="63">
        <f>B48+C19</f>
        <v>198.20870000000005</v>
      </c>
      <c r="D48" s="63">
        <f>C48+D19</f>
        <v>199.36870000000005</v>
      </c>
      <c r="E48" s="63">
        <f>D48+E19</f>
        <v>200.42870000000005</v>
      </c>
      <c r="F48" s="63">
        <f>E48+F19</f>
        <v>201.53870000000006</v>
      </c>
      <c r="G48" s="63">
        <f>F48+G19</f>
        <v>202.69870000000006</v>
      </c>
      <c r="H48" s="63">
        <f>G48+H19</f>
        <v>203.80870000000007</v>
      </c>
      <c r="I48" s="63">
        <f>H48+I19</f>
        <v>205.02870000000007</v>
      </c>
      <c r="J48" s="63">
        <f>I48+J19</f>
        <v>206.13870000000009</v>
      </c>
      <c r="K48" s="63">
        <f>J48+K19</f>
        <v>207.1887000000001</v>
      </c>
      <c r="L48" s="63">
        <f>K48+L19</f>
        <v>208.22870000000009</v>
      </c>
      <c r="M48" s="64">
        <f>L48+M19</f>
        <v>209.34870000000009</v>
      </c>
      <c r="O48" s="59"/>
    </row>
    <row r="49" spans="1:15">
      <c r="A49" s="46">
        <v>2017</v>
      </c>
      <c r="B49" s="63">
        <f>B20+M48</f>
        <v>210.4387000000001</v>
      </c>
      <c r="C49" s="63">
        <f>B49+C20</f>
        <v>211.3087000000001</v>
      </c>
      <c r="D49" s="63">
        <f>C49+D20</f>
        <v>212.35870000000011</v>
      </c>
      <c r="E49" s="63">
        <f>D49+E20</f>
        <v>213.1487000000001</v>
      </c>
      <c r="F49" s="63">
        <f>E49+F20</f>
        <v>214.07870000000011</v>
      </c>
      <c r="G49" s="63">
        <f>F49+G20</f>
        <v>214.88870000000011</v>
      </c>
      <c r="H49" s="63">
        <f>G49+H20</f>
        <v>215.68870000000013</v>
      </c>
      <c r="I49" s="63">
        <f>H49+I20</f>
        <v>216.48870000000014</v>
      </c>
      <c r="J49" s="63">
        <f>I49+J20</f>
        <v>217.12870000000012</v>
      </c>
      <c r="K49" s="63">
        <f>J49+K20</f>
        <v>217.76870000000011</v>
      </c>
      <c r="L49" s="63">
        <f>K49+L20</f>
        <v>218.3387000000001</v>
      </c>
      <c r="M49" s="64">
        <f>L49+M20</f>
        <v>218.87870000000009</v>
      </c>
      <c r="O49" s="59"/>
    </row>
    <row r="50" spans="1:15">
      <c r="A50" s="46">
        <v>2018</v>
      </c>
      <c r="B50" s="63">
        <f>B21+M49</f>
        <v>219.45870000000011</v>
      </c>
      <c r="C50" s="63">
        <f>B50+C21</f>
        <v>219.92870000000011</v>
      </c>
      <c r="D50" s="63">
        <f>C50+D21</f>
        <v>220.45870000000011</v>
      </c>
      <c r="E50" s="63">
        <f>D50+E21</f>
        <v>220.97870000000012</v>
      </c>
      <c r="F50" s="63">
        <f>E50+F21</f>
        <v>221.49870000000013</v>
      </c>
      <c r="G50" s="63">
        <f>F50+G21</f>
        <v>222.01870000000014</v>
      </c>
      <c r="H50" s="63">
        <f>G50+H21</f>
        <v>222.55870000000013</v>
      </c>
      <c r="I50" s="63">
        <f>H50+I21</f>
        <v>223.12870000000012</v>
      </c>
      <c r="J50" s="63">
        <f>I50+J21</f>
        <v>223.59870000000012</v>
      </c>
      <c r="K50" s="63">
        <f>J50+K21</f>
        <v>224.13870000000011</v>
      </c>
      <c r="L50" s="63">
        <f>K50+L21</f>
        <v>224.62870000000012</v>
      </c>
      <c r="M50" s="64">
        <f>L50+M21</f>
        <v>225.11870000000013</v>
      </c>
      <c r="O50" s="59"/>
    </row>
    <row r="51" spans="1:15">
      <c r="A51" s="46">
        <v>2019</v>
      </c>
      <c r="B51" s="63">
        <f>B22+M50</f>
        <v>225.65870000000012</v>
      </c>
      <c r="C51" s="63">
        <f>B51+C22</f>
        <v>226.14870000000013</v>
      </c>
      <c r="D51" s="63">
        <f>C51+D22</f>
        <v>226.61870000000013</v>
      </c>
      <c r="E51" s="63">
        <f>D51+E22</f>
        <v>227.13870000000014</v>
      </c>
      <c r="F51" s="63">
        <f>E51+F22</f>
        <v>227.67870000000013</v>
      </c>
      <c r="G51" s="63">
        <f>F51+G22</f>
        <v>228.14870000000013</v>
      </c>
      <c r="H51" s="63">
        <f>G51+H22</f>
        <v>228.71870000000013</v>
      </c>
      <c r="I51" s="63">
        <f>H51+I22</f>
        <v>229.21870000000013</v>
      </c>
      <c r="J51" s="63">
        <f>I51+J22</f>
        <v>229.67870000000013</v>
      </c>
      <c r="K51" s="63">
        <f>J51+K22</f>
        <v>230.15870000000012</v>
      </c>
      <c r="L51" s="63">
        <f>K51+L22</f>
        <v>230.53870000000012</v>
      </c>
      <c r="M51" s="64">
        <f>L51+M22</f>
        <v>230.90870000000012</v>
      </c>
      <c r="O51" s="59"/>
    </row>
    <row r="52" spans="1:15">
      <c r="A52" s="46">
        <v>2020</v>
      </c>
      <c r="B52" s="63">
        <f>B23+M51</f>
        <v>231.28870000000012</v>
      </c>
      <c r="C52" s="63">
        <f>B52+C23</f>
        <v>231.57870000000011</v>
      </c>
      <c r="D52" s="63">
        <f>C52+D23</f>
        <v>231.91870000000011</v>
      </c>
      <c r="E52" s="63">
        <f>D52+E23</f>
        <v>232.19870000000012</v>
      </c>
      <c r="F52" s="63">
        <f>E52+F23</f>
        <v>232.43870000000013</v>
      </c>
      <c r="G52" s="63">
        <f>F52+G23</f>
        <v>232.64870000000013</v>
      </c>
      <c r="H52" s="63">
        <f>G52+H23</f>
        <v>232.83870000000013</v>
      </c>
      <c r="I52" s="63">
        <f>H52+I23</f>
        <v>232.99870000000013</v>
      </c>
      <c r="J52" s="63">
        <f>I52+J23</f>
        <v>233.15870000000012</v>
      </c>
      <c r="K52" s="63">
        <f>J52+K23</f>
        <v>233.31870000000012</v>
      </c>
      <c r="L52" s="63">
        <f>K52+L23</f>
        <v>233.46870000000013</v>
      </c>
      <c r="M52" s="64">
        <f>L52+M23</f>
        <v>233.62870000000012</v>
      </c>
      <c r="O52" s="59"/>
    </row>
    <row r="53" spans="1:15">
      <c r="A53" s="46">
        <v>2021</v>
      </c>
      <c r="B53" s="63">
        <f>B24+M52</f>
        <v>233.77870000000013</v>
      </c>
      <c r="C53" s="63">
        <f>B53+C24</f>
        <v>233.90870000000012</v>
      </c>
      <c r="D53" s="63">
        <f>C53+D24</f>
        <v>234.10870000000011</v>
      </c>
      <c r="E53" s="63">
        <f>D53+E24</f>
        <v>234.31870000000012</v>
      </c>
      <c r="F53" s="63">
        <f>E53+F24</f>
        <v>234.58870000000013</v>
      </c>
      <c r="G53" s="63">
        <f>F53+G24</f>
        <v>234.89870000000013</v>
      </c>
      <c r="H53" s="63">
        <f>G53+H24</f>
        <v>235.25870000000015</v>
      </c>
      <c r="I53" s="63">
        <f>H53+I24</f>
        <v>235.68870000000015</v>
      </c>
      <c r="J53" s="63">
        <f>I53+J24</f>
        <v>236.12870000000015</v>
      </c>
      <c r="K53" s="63">
        <f>J53+K24</f>
        <v>236.61870000000016</v>
      </c>
      <c r="L53" s="63">
        <f>K53+L24</f>
        <v>237.20870000000016</v>
      </c>
      <c r="M53" s="64">
        <f>L53+M24</f>
        <v>237.97870000000017</v>
      </c>
      <c r="O53" s="59"/>
    </row>
    <row r="54" spans="1:15">
      <c r="A54" s="46">
        <v>2022</v>
      </c>
      <c r="B54" s="63">
        <f>B25+M53</f>
        <v>238.70870000000016</v>
      </c>
      <c r="C54" s="63">
        <f>B54+C25</f>
        <v>239.46870000000015</v>
      </c>
      <c r="D54" s="63">
        <f>C54+D25</f>
        <v>240.39870000000016</v>
      </c>
      <c r="E54" s="63">
        <f>D54+E25</f>
        <v>241.22870000000017</v>
      </c>
      <c r="F54" s="63">
        <f>E54+F25</f>
        <v>242.25870000000018</v>
      </c>
      <c r="G54" s="63">
        <f>F54+G25</f>
        <v>243.27870000000019</v>
      </c>
      <c r="H54" s="63">
        <f>G54+H25</f>
        <v>244.30870000000019</v>
      </c>
      <c r="I54" s="63">
        <f>H54+I25</f>
        <v>245.47870000000017</v>
      </c>
      <c r="J54" s="63">
        <f>I54+J25</f>
        <v>246.54870000000017</v>
      </c>
      <c r="K54" s="63">
        <f>J54+K25</f>
        <v>247.56870000000018</v>
      </c>
      <c r="L54" s="63">
        <f>K54+L25</f>
        <v>248.58870000000019</v>
      </c>
      <c r="M54" s="64">
        <f>L54+M25</f>
        <v>249.70870000000019</v>
      </c>
      <c r="O54" s="59"/>
    </row>
    <row r="55" spans="1:15">
      <c r="A55" s="46">
        <v>2023</v>
      </c>
      <c r="B55" s="63">
        <f>B26+M54</f>
        <v>250.8287000000002</v>
      </c>
      <c r="C55" s="63">
        <f>B55+C26</f>
        <v>251.74870000000018</v>
      </c>
      <c r="D55" s="63">
        <f>C55+D26</f>
        <v>252.91870000000017</v>
      </c>
      <c r="E55" s="63">
        <f>D55+E26</f>
        <v>253.83870000000016</v>
      </c>
      <c r="F55" s="63">
        <f>E55+F26</f>
        <v>254.95870000000016</v>
      </c>
      <c r="G55" s="63">
        <f>F55+G26</f>
        <v>256.02870000000019</v>
      </c>
      <c r="H55" s="63">
        <f>G55+H26</f>
        <v>257.09870000000018</v>
      </c>
      <c r="I55" s="63">
        <f>H55+I26</f>
        <v>258.23870000000016</v>
      </c>
      <c r="J55" s="63">
        <f>I55+J26</f>
        <v>259.20870000000019</v>
      </c>
      <c r="K55" s="63">
        <f>J55+K26</f>
        <v>260.20870000000019</v>
      </c>
      <c r="L55" s="63">
        <f>K55+L26</f>
        <v>261.12870000000021</v>
      </c>
      <c r="M55" s="64">
        <f>L55+M26</f>
        <v>262.01870000000019</v>
      </c>
      <c r="O55" s="59"/>
    </row>
    <row r="56" spans="1:15">
      <c r="A56" s="46">
        <v>2024</v>
      </c>
      <c r="B56" s="63">
        <f>B27+M55</f>
        <v>262.98870000000022</v>
      </c>
      <c r="C56" s="63">
        <f>B56+C27</f>
        <v>263.78870000000023</v>
      </c>
      <c r="D56" s="63">
        <f>C56+D27</f>
        <v>264.61870000000022</v>
      </c>
      <c r="E56" s="63">
        <f>D56+E27</f>
        <v>265.5087000000002</v>
      </c>
      <c r="F56" s="63">
        <f>E56+F27</f>
        <v>266.33870000000019</v>
      </c>
      <c r="G56" s="63">
        <f>F56+G27</f>
        <v>267.12870000000021</v>
      </c>
      <c r="H56" s="63">
        <f>G56+H27</f>
        <v>268.03870000000023</v>
      </c>
      <c r="I56" s="63">
        <f>H56+I27</f>
        <v>268.90870000000024</v>
      </c>
      <c r="J56" s="63">
        <f>I56+J27</f>
        <v>269.74870000000021</v>
      </c>
      <c r="K56" s="63">
        <f>J56+K27</f>
        <v>270.67870000000022</v>
      </c>
      <c r="L56" s="63">
        <f>K56+L27</f>
        <v>271.46870000000024</v>
      </c>
      <c r="M56" s="64">
        <f>L56+M27</f>
        <v>272.39870000000025</v>
      </c>
      <c r="O56" s="59"/>
    </row>
    <row r="57" spans="1:15">
      <c r="A57" s="56">
        <v>2025</v>
      </c>
      <c r="B57" s="65">
        <f>B28+M56</f>
        <v>273.40870000000024</v>
      </c>
      <c r="C57" s="65">
        <f>B57+C28</f>
        <v>274.39870000000025</v>
      </c>
      <c r="D57" s="65">
        <f>C57+D28</f>
        <v>275.35870000000023</v>
      </c>
      <c r="E57" s="65">
        <f>D57+E28</f>
        <v>276.41870000000023</v>
      </c>
      <c r="F57" s="65">
        <f>E57+F28</f>
        <v>277.55870000000021</v>
      </c>
      <c r="G57" s="65">
        <f>F57+G28</f>
        <v>278.65870000000024</v>
      </c>
      <c r="H57" s="65">
        <f>G57+H28</f>
        <v>279.93870000000021</v>
      </c>
      <c r="I57" s="65">
        <f>H57+I28</f>
        <v>281.09870000000024</v>
      </c>
      <c r="J57" s="65">
        <f>I57+J28</f>
        <v>281.09870000000024</v>
      </c>
      <c r="K57" s="65">
        <f>J57+K28</f>
        <v>281.09870000000024</v>
      </c>
      <c r="L57" s="65">
        <f>K57+L28</f>
        <v>281.09870000000024</v>
      </c>
      <c r="M57" s="66">
        <f>L57+M28</f>
        <v>281.09870000000024</v>
      </c>
      <c r="O57" s="59"/>
    </row>
  </sheetData>
  <sheetProtection sheet="1" objects="1" scenarios="1"/>
  <mergeCells count="3">
    <mergeCell ref="A1:M1"/>
    <mergeCell ref="O1:AA1"/>
    <mergeCell ref="A30:M30"/>
  </mergeCells>
  <pageMargins left="0.39374999999999999" right="0.196527777777778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Amorim</dc:creator>
  <cp:keywords/>
  <dc:description/>
  <cp:lastModifiedBy/>
  <cp:revision>59</cp:revision>
  <dcterms:created xsi:type="dcterms:W3CDTF">2022-12-01T08:38:04Z</dcterms:created>
  <dcterms:modified xsi:type="dcterms:W3CDTF">2025-09-01T11:59:36Z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